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1760" activeTab="2"/>
  </bookViews>
  <sheets>
    <sheet name="Движимое имущество" sheetId="1" r:id="rId1"/>
    <sheet name="Недвижимое имущество" sheetId="3" r:id="rId2"/>
    <sheet name="Земельные участки" sheetId="4" r:id="rId3"/>
  </sheets>
  <calcPr calcId="125725"/>
</workbook>
</file>

<file path=xl/calcChain.xml><?xml version="1.0" encoding="utf-8"?>
<calcChain xmlns="http://schemas.openxmlformats.org/spreadsheetml/2006/main">
  <c r="M606" i="4"/>
  <c r="M605"/>
  <c r="M604"/>
  <c r="M603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</calcChain>
</file>

<file path=xl/sharedStrings.xml><?xml version="1.0" encoding="utf-8"?>
<sst xmlns="http://schemas.openxmlformats.org/spreadsheetml/2006/main" count="40531" uniqueCount="14106">
  <si>
    <t>Инвентарный номер</t>
  </si>
  <si>
    <t>Тип объекта</t>
  </si>
  <si>
    <t>Наименование</t>
  </si>
  <si>
    <t>Доп. сведения</t>
  </si>
  <si>
    <t>Сведения о правообладателе</t>
  </si>
  <si>
    <t>210125000001</t>
  </si>
  <si>
    <t>Транспортные средства</t>
  </si>
  <si>
    <t xml:space="preserve"> гусеничный ДТ-75 1 (Трактор)</t>
  </si>
  <si>
    <t>Гос.номер: 14-21 СЕ63  № двигателя: А-41 Год выпуска: 1988  Цвет: красный</t>
  </si>
  <si>
    <t>Оперативное управление c 26.12.2017 -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</si>
  <si>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012.5.0009</t>
  </si>
  <si>
    <t>LADA 217050 PRIORA (Автомобиль легковой)</t>
  </si>
  <si>
    <t>Гос.номер: У474КН163  № двигателя: 3310771  № кузова: XTA 217050Е047140 Год выпуска: 2014  Цвет:  светло-серебристый метал</t>
  </si>
  <si>
    <t>Оперативное управление c 01.01.2016 -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</si>
  <si>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616...1092</t>
  </si>
  <si>
    <t>LADA LADA (Автомобиль легковой)</t>
  </si>
  <si>
    <t>Гос.номер: 1  № шасси: отсутствует Год выпуска: 2011</t>
  </si>
  <si>
    <t>постановление c 24.05.2018 - Муниципальное казенное учреждение "Центр по обеспечению деятельности учреждений социальной сферы городского округа Октябрьск"</t>
  </si>
  <si>
    <t>013.5.0010</t>
  </si>
  <si>
    <t>LADA VESTA 21179 (Автомобиль легковой)</t>
  </si>
  <si>
    <t>Гос.номер: А378АР  № двигателя: 0082469 Год выпуска: 2019  Цвет:  светло-серебристый метал</t>
  </si>
  <si>
    <t>Оперативное управление c 09.07.2019 -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</si>
  <si>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012.5.0008</t>
  </si>
  <si>
    <t>LADA Автомобиль LADA (Автомобиль легковой)</t>
  </si>
  <si>
    <t>Гос.номер: А377АР163  № двигателя: 21126  № кузова: XTA 217030С0371818 Год выпуска: 2012</t>
  </si>
  <si>
    <t>Mini Мини-погрузчик сочле (Погрузчик)</t>
  </si>
  <si>
    <t>Гос.номер: 1  № двигателя: 036449C Год выпуска: 2020  Цвет: белый</t>
  </si>
  <si>
    <t>Оперативное управление c 25.12.2020 -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</si>
  <si>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025.4.0014</t>
  </si>
  <si>
    <t>Автогрейдер Автогрейдер ДЗ-122 Б (Автомобиль грузовой)</t>
  </si>
  <si>
    <t>Гос.номер: 73-58СВ Год выпуска: 2008</t>
  </si>
  <si>
    <t>Оперативное управление c 23.05.2013 -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</si>
  <si>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1731</t>
  </si>
  <si>
    <t>ВАЗ   - 21213 (Автомобиль легковой)</t>
  </si>
  <si>
    <t>Гос.номер: М679НС Год выпуска: 1995</t>
  </si>
  <si>
    <t>Хозяйственное ведение c 22.08.2014 - Муниципальное унитарное предприятие "Жилищное управление"</t>
  </si>
  <si>
    <t>025.4.0501</t>
  </si>
  <si>
    <t>ВАЗ   -2130 Шевроле-Нива (Автомобиль легковой)</t>
  </si>
  <si>
    <t>Гос.номер: О687НК Год выпуска: 2006</t>
  </si>
  <si>
    <t>Оперативное управление c 22.05.2015 -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</si>
  <si>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3823</t>
  </si>
  <si>
    <t>ВАЗ   21093 (Автомобиль легковой)</t>
  </si>
  <si>
    <t>Гос.номер: А645РХ Год выпуска: 1997</t>
  </si>
  <si>
    <t>1.012.5.0009</t>
  </si>
  <si>
    <t>ВАЗ  Шевроле Нива (Автомобиль легковой)</t>
  </si>
  <si>
    <t>Гос.номер: 1 Год выпуска: 2013</t>
  </si>
  <si>
    <t>Оперативное управление c 24.12.2013 -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</si>
  <si>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012.5.0001</t>
  </si>
  <si>
    <t>ВАЗ 21099 (Автомобиль легковой)</t>
  </si>
  <si>
    <t>Гос.номер: У847ОА163  № двигателя: 3265965  № шасси: отсутствует  № кузова: XTA21099064171258 Год выпуска: 2001  Цвет:  светло-серебристый метал</t>
  </si>
  <si>
    <t>Оперативное управление c 09.10.2020 -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</si>
  <si>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012.5.0002</t>
  </si>
  <si>
    <t>ВАЗ LADA (Автомобиль легковой)</t>
  </si>
  <si>
    <t>Гос.номер: A374AP163  № двигателя: 21126. 2972867  № шасси: 1  № кузова: ХТА 217030С0368284 Год выпуска: 2012</t>
  </si>
  <si>
    <t>1.012.5.0010</t>
  </si>
  <si>
    <t>ВАЗ LADA.217030 (Автомобиль легковой)</t>
  </si>
  <si>
    <t>Гос.номер: А376АР163  № двигателя: 21126 Год выпуска: 2013</t>
  </si>
  <si>
    <t>Оперативное управление c 19.06.2017 -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</si>
  <si>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012.5.0005</t>
  </si>
  <si>
    <t>ВАЗ Автомашина  21054 (Автомобиль легковой)</t>
  </si>
  <si>
    <t>Гос.номер: О210УЕ163  № двигателя: 21054 Год выпуска: 2008  Цвет: синий</t>
  </si>
  <si>
    <t>11010  129</t>
  </si>
  <si>
    <t>ВАЗ автомобиль  21074 (Автомобиль грузовой)</t>
  </si>
  <si>
    <t>Гос.номер: неизвестен Год выпуска: 2005</t>
  </si>
  <si>
    <t>Оперативное управление c 01.01.1900 - МКУ "Управление по вопросам семьи Администрации городского округа Октябрьск Самарской области"</t>
  </si>
  <si>
    <t>616...628</t>
  </si>
  <si>
    <t>ГАЗ   2705 (Автомобиль легковой)</t>
  </si>
  <si>
    <t>постановление c 29.01.2018 - Муниципальное казенное учреждение "Центр по обеспечению деятельности учреждений социальной сферы городского округа Октябрьск"</t>
  </si>
  <si>
    <t>025.4.0003</t>
  </si>
  <si>
    <t>ГАЗ   33073 (бортовой) (Автомобиль грузовой)</t>
  </si>
  <si>
    <t>Гос.номер: К677МУн Год выпуска: 1993</t>
  </si>
  <si>
    <t>03540034</t>
  </si>
  <si>
    <t>ГАЗ   5312 (ассенизаторн (Автомобиль грузовой)</t>
  </si>
  <si>
    <t>Гос.номер:  К 684 МУ  № двигателя: 0002755  № шасси: 991947 Год выпуска: 1987  Цвет: синий</t>
  </si>
  <si>
    <t>3827</t>
  </si>
  <si>
    <t>ГАЗ   5319 (ассенизаторн (Автомобиль грузовой)</t>
  </si>
  <si>
    <t>Гос.номер: М684РВ Год выпуска: 1991</t>
  </si>
  <si>
    <t>1210</t>
  </si>
  <si>
    <t>ГАЗ   66 (Автомобиль грузовой)</t>
  </si>
  <si>
    <t>Гос.номер: А655ЕО Год выпуска: 1981</t>
  </si>
  <si>
    <t>3826</t>
  </si>
  <si>
    <t>ГАЗ   66 фургон (Автомобиль грузовой)</t>
  </si>
  <si>
    <t>Гос.номер: А650СК163 Год выпуска: 1981</t>
  </si>
  <si>
    <t>02540033</t>
  </si>
  <si>
    <t>ГАЗ   Бортовая  33073 (Автомобиль грузовой)</t>
  </si>
  <si>
    <t>Гос.номер: А649СК Год выпуска: 1993</t>
  </si>
  <si>
    <t>3829</t>
  </si>
  <si>
    <t>ГАЗ  -53 (Автомобиль грузовой)</t>
  </si>
  <si>
    <t>Гос.номер: М624РС Год выпуска: 1984</t>
  </si>
  <si>
    <t>025.2.0127</t>
  </si>
  <si>
    <t>ГАЗ 3307 (Автомобиль грузовой)</t>
  </si>
  <si>
    <t>Гос.номер: Т791 ТР 16  № двигателя: № 181066,  № шасси: 1510452 Год выпуска: 1993  Цвет: голубой</t>
  </si>
  <si>
    <t>Оперативное управление c 17.01.2014 -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</si>
  <si>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02540192</t>
  </si>
  <si>
    <t>ГАЗ Д245.7Е4 (Автомобиль грузовой)</t>
  </si>
  <si>
    <t>Гос.номер: ,  № двигателя: Д245.7Е4* 819601  № шасси: Х96330900Е1046374  № кузова: 330700D0220159 Год выпуска: 2013  Цвет: белый</t>
  </si>
  <si>
    <t>Оперативное управление c 14.02.2017 -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</si>
  <si>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024400076</t>
  </si>
  <si>
    <t>ЕК 14-20 Экскаватор ЕК-14-20  (Экскаватор)</t>
  </si>
  <si>
    <t>Гос.номер: неизвестен Год выпуска: 2011  Цвет: СЕРО-ОРАНЖЕВЫЙ</t>
  </si>
  <si>
    <t>3828</t>
  </si>
  <si>
    <t>ЗИЛ   ММЗ-555 (Автомобиль грузовой)</t>
  </si>
  <si>
    <t>Гос.номер: М699РВ Год выпуска: 1967</t>
  </si>
  <si>
    <t>03540003</t>
  </si>
  <si>
    <t>ЗИЛ  ММЗ -4502(самосв.) (Автомобиль грузовой)</t>
  </si>
  <si>
    <t>Гос.номер: Н 633 ТН Год выпуска: 1990</t>
  </si>
  <si>
    <t>025.4.0025</t>
  </si>
  <si>
    <t>ЗИЛ -машина дорожная ком (Автомобиль грузовой)</t>
  </si>
  <si>
    <t>Гос.номер: В004ММ Год выпуска: 2006</t>
  </si>
  <si>
    <t>4061</t>
  </si>
  <si>
    <t>ЗИЛ 130  Илосос (Автомобиль грузовой)</t>
  </si>
  <si>
    <t>Гос.номер: К680МУ  № двигателя: 482558  № шасси: 2413460 Год выпуска: 1985</t>
  </si>
  <si>
    <t>Хозяйственное ведение c 21.06.2016 - Муниципальное унитарное предприятие "Жилищное управление"</t>
  </si>
  <si>
    <t>3830</t>
  </si>
  <si>
    <t>ЗИЛ 4333  -КО-510(илосос) (Автомобиль грузовой)</t>
  </si>
  <si>
    <t>Гос.номер: К681МУ Год выпуска: 1997</t>
  </si>
  <si>
    <t>ЗИЛ Автомобиль пожарный  (Автомобиль специальный)</t>
  </si>
  <si>
    <t>Гос.номер: 1  № двигателя: 795739 Год выпуска: 1987</t>
  </si>
  <si>
    <t xml:space="preserve"> - Муниципальное образование городской округ Октябрьск</t>
  </si>
  <si>
    <t>025.4.0009</t>
  </si>
  <si>
    <t>КАВЗ   3976-011 (Автобус)</t>
  </si>
  <si>
    <t>Гос.номер: Е612ВМ Год выпуска: 1998</t>
  </si>
  <si>
    <t>025.4.0011</t>
  </si>
  <si>
    <t>КАВЗ  -397653 (Автобус)</t>
  </si>
  <si>
    <t>Гос.номер: Н613ВУ Год выпуска: 2004</t>
  </si>
  <si>
    <t>02540602</t>
  </si>
  <si>
    <t>КАВЗ 397653 (Автобус)</t>
  </si>
  <si>
    <t>Гос.номер: Н682ЕА163  № двигателя: 61009998 Год выпуска: 2006  Цвет: желтый</t>
  </si>
  <si>
    <t>Оперативное управление c 15.06.2017 -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</si>
  <si>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КАВЗ 51300М (Автобус)</t>
  </si>
  <si>
    <t>Гос.номер: Р217ОС163  № двигателя: 71025046 Год выпуска: 2007</t>
  </si>
  <si>
    <t>Оперативное управление c 20.05.2020 -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</si>
  <si>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40000000003</t>
  </si>
  <si>
    <t>Гос.номер: Р217ОС163  № двигателя: 71024441  № кузова: 39765370043527 Год выпуска: 2007</t>
  </si>
  <si>
    <t>Оперативное управление c 29.04.2019 -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</si>
  <si>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025.4.0080</t>
  </si>
  <si>
    <t>КАМАЗ   55111КАМАЗ (Автомобиль грузовой)</t>
  </si>
  <si>
    <t>Гос.номер: Н639ТН  № двигателя: 907731  № шасси: 85451 Год выпуска: 1992  Цвет: белый</t>
  </si>
  <si>
    <t>025.4.0045</t>
  </si>
  <si>
    <t>КАМАЗ  ЭД 405 КамАЗ 53215- (Автомобиль грузовой)</t>
  </si>
  <si>
    <t>Гос.номер: Н650ВУ Год выпуска: 2007</t>
  </si>
  <si>
    <t>02540603</t>
  </si>
  <si>
    <t>КАМАЗ машина дорожная комб (Автомобиль грузовой)</t>
  </si>
  <si>
    <t>Гос.номер: 1  № двигателя: 740622 F2787259  № шасси: XTC651154 F 1326909  № кузова: Кабина 2404262 Год выпуска: 2015  Цвет: оранжевый</t>
  </si>
  <si>
    <t>Оперативное управление c 29.12.2018 -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</si>
  <si>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025.4.0024</t>
  </si>
  <si>
    <t>КО-440А  Мусоровоз портальны (Автомобиль грузовой)</t>
  </si>
  <si>
    <t>Гос.номер: А615ЕТ 163  № двигателя: 80292160  № шасси: 43336283500549  № кузова: 43336080067601 Год выпуска: 2008</t>
  </si>
  <si>
    <t>125</t>
  </si>
  <si>
    <t>ЛАДА VESTA (Автомобиль легковой)</t>
  </si>
  <si>
    <t>Гос.номер: А378АР 163  № двигателя: 2119 Год выпуска: 2016</t>
  </si>
  <si>
    <t>Оперативное управление c 30.06.2016 -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</si>
  <si>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02540190</t>
  </si>
  <si>
    <t>Мусоровоз КО -440 на базе шасси ГАЗ-33 (Автомобиль грузовой)</t>
  </si>
  <si>
    <t>Гос.номер: Т 272 СО 1  № двигателя: Д245.7Е4 795623  № шасси: Х96330900D1038923  № кузова: 330700D0214725 Год выпуска: 2013</t>
  </si>
  <si>
    <t>Оперативное управление c 07.02.2017 -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</si>
  <si>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02540189</t>
  </si>
  <si>
    <t>Гос.номер: Т 268 СО 1  № двигателя: Д245.7Е4 794608  № шасси: Х96330900D1038930  № кузова: 330700D0214678 Год выпуска: 2013</t>
  </si>
  <si>
    <t>ПАЗ 32053-70 (Автобус)</t>
  </si>
  <si>
    <t>Гос.номер: Р882АК163  № двигателя: 81015406  № кузова: XIМ3205СХ80006211 Год выпуска: 2008</t>
  </si>
  <si>
    <t>Оперативное управление c 27.04.2020 -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</si>
  <si>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02540601</t>
  </si>
  <si>
    <t>Самосвал с КМУ (ломовоз) 6232 (Автомобиль грузовой)</t>
  </si>
  <si>
    <t>Гос.номер: У862КР163  № двигателя: 78026030  № шасси: ХТС6511541310949 Год выпуска: 2014  Цвет: оранжевый</t>
  </si>
  <si>
    <t>Оперативное управление c 11.12.2017 -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</si>
  <si>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025.4.0044</t>
  </si>
  <si>
    <t>УАЗ   2206 (Автомобиль грузовой)</t>
  </si>
  <si>
    <t>Гос.номер: К604МУ Год выпуска: 1998</t>
  </si>
  <si>
    <t>03540019</t>
  </si>
  <si>
    <t>Гос.номер: К 614 МУ Год выпуска: 1994</t>
  </si>
  <si>
    <t>02440013</t>
  </si>
  <si>
    <t>УАЗ   3909 (Автобус)</t>
  </si>
  <si>
    <t>Гос.номер: М634КВ163 Год выпуска: 1999</t>
  </si>
  <si>
    <t>3821</t>
  </si>
  <si>
    <t>УАЗ   3962 (Автомобиль грузовой)</t>
  </si>
  <si>
    <t>Гос.номер: В621НК Год выпуска: 1997</t>
  </si>
  <si>
    <t>постановление c 22.08.2014 - Муниципальное унитарное предприятие "Жилищное управление"</t>
  </si>
  <si>
    <t>3822</t>
  </si>
  <si>
    <t>Гос.номер: М623РС Год выпуска: 1999</t>
  </si>
  <si>
    <t>01510003</t>
  </si>
  <si>
    <t>УАЗ 2206 (Автомобиль легковой)</t>
  </si>
  <si>
    <t>Гос.номер: В855ВЕ  № двигателя: 50702512  № шасси: S0326569  № кузова: S0031887 Год выпуска: 1995  Цвет: белая ночь</t>
  </si>
  <si>
    <t>Оперативное управление c 21.11.2017 -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</si>
  <si>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3682</t>
  </si>
  <si>
    <t>УАЗ Автомобиль УАЗ - 390 (Автомобиль грузовой)</t>
  </si>
  <si>
    <t>Гос.номер: Т342ТА Год выпуска: 2012</t>
  </si>
  <si>
    <t>Хозяйственное ведение c 11.05.2012 - Муниципальное унитарное предприятие "Жилищное управление"</t>
  </si>
  <si>
    <t>3683</t>
  </si>
  <si>
    <t>Гос.номер: Т410ТА Год выпуска: 2012</t>
  </si>
  <si>
    <t>02440191</t>
  </si>
  <si>
    <t>ЭО 2626 на базе трактор (Экскаватор погрузчика)</t>
  </si>
  <si>
    <t>Гос.номер: 1  № двигателя: 758980 Год выпуска: 2013  Цвет: красный</t>
  </si>
  <si>
    <t>024.4.0075</t>
  </si>
  <si>
    <t>Экскаватор-бульдозер ЭОБеларус на базе трактора Бел (Экскаватр-бульдозер)</t>
  </si>
  <si>
    <t>Гос.номер: 73-80СВ  № двигателя: 649078 Год выпуска: 2012  Цвет: синий</t>
  </si>
  <si>
    <t>постановление c 28.12.2016 - Муниципальное унитарное предприятие "Жилищное управление"</t>
  </si>
  <si>
    <t>02440494</t>
  </si>
  <si>
    <t>колесный универсальный Амкодо (Погрузчик)</t>
  </si>
  <si>
    <t>Гос.номер: 63ОТ6375  № двигателя: 133779 Год выпуска: 2014</t>
  </si>
  <si>
    <t>Оперативное управление c 28.12.2018 -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</si>
  <si>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03440040</t>
  </si>
  <si>
    <t>прицеп  роспуск (Прицеп)</t>
  </si>
  <si>
    <t>Гос.номер: неизвестен Год выпуска: 2000</t>
  </si>
  <si>
    <t>024.4.0042</t>
  </si>
  <si>
    <t>трактор  Беларус 82.1 (Трактор)</t>
  </si>
  <si>
    <t>Гос.номер: 73-87 СВ Год выпуска: 2008</t>
  </si>
  <si>
    <t>02540600</t>
  </si>
  <si>
    <t>трактор Автогрейдер ДЗ -В. 0 (Автогрейдер)</t>
  </si>
  <si>
    <t>Гос.номер: У862КР 163  № двигателя: Е0557332  № шасси: ХТС651154Е1310949  № кузова: 2375430 Год выпуска: 2014</t>
  </si>
  <si>
    <t>616...267</t>
  </si>
  <si>
    <t>Прочее движимое имущество</t>
  </si>
  <si>
    <t xml:space="preserve"> машинка Швейная</t>
  </si>
  <si>
    <t>Прочие машины и оборудование / Машины и оборудование</t>
  </si>
  <si>
    <t>Оперативное управление c 09.08.2012 - Муниципальное бюджетное учреждение"Дом культуры  "Железнодорожник" городского округа Октябрьск Самарской области</t>
  </si>
  <si>
    <t>01380646</t>
  </si>
  <si>
    <t xml:space="preserve"> машинка швейная переплетная для скрепления печатной продукции</t>
  </si>
  <si>
    <t>Оперативное управление c 05.08.2015 - Муниципальное казенное учреждение "Централизованная бухгалтерия  городского округа октябрьск Самарской области"</t>
  </si>
  <si>
    <t>013.6.0053</t>
  </si>
  <si>
    <t xml:space="preserve"> шкаф для медикаментов </t>
  </si>
  <si>
    <t>Прочий инвентарь / Прочие основные ср-ва</t>
  </si>
  <si>
    <t>оперативное управление СЭМЗИС c 01.01.1990 - Общеобразовательное учреждение средняя общеобразовательная школа №2</t>
  </si>
  <si>
    <t>013.4.1337</t>
  </si>
  <si>
    <t>3D система passive 3D 3D система passive</t>
  </si>
  <si>
    <t>Оперативное управление c 29.11.2018 - МБУ городского округа Октябрьск  Самарской области "Дом молодежных организаций"</t>
  </si>
  <si>
    <t>013.4.0510</t>
  </si>
  <si>
    <t xml:space="preserve">BEHRINGER XENYX </t>
  </si>
  <si>
    <t>Оперативное управление c 30.12.2011 - ОУ СОШ №11 имени Героя Советского Союза Аипова Махмута Ильячевича "Образовательный центр"</t>
  </si>
  <si>
    <t xml:space="preserve">Brother DCR-L2500DR </t>
  </si>
  <si>
    <t>Оперативное управление c 27.08.2018 - МКУ "Финансовое управление Администрации городского округа Октябрьск Самарской области""</t>
  </si>
  <si>
    <t>012.6.0004</t>
  </si>
  <si>
    <t xml:space="preserve">CHЧ46КSU-баз. </t>
  </si>
  <si>
    <t>оперативное управление СЭМЗИС c 01.01.2012 - ОУ СОШ №8</t>
  </si>
  <si>
    <t>01340021</t>
  </si>
  <si>
    <t>Оперативное управление c 16.12.2013 - МКУ г.о.Октябрьск "Управление по вопросам ЖКХ, энергетики и функционирования ЕДДС"</t>
  </si>
  <si>
    <t>013.6.1122</t>
  </si>
  <si>
    <t xml:space="preserve">CTABE  зерк 70*160 белый N </t>
  </si>
  <si>
    <t>Оперативное управление c 03.12.2015 - МБУ городского округа Октябрьск  Самарской области "Дом молодежных организаций"</t>
  </si>
  <si>
    <t>Cветовозвращающие элементы типа КД-3 3-М серия 290 (катафоты желтые двухсторонни</t>
  </si>
  <si>
    <t>Оперативное управление c 27.01.2017 -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</si>
  <si>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041..118-119</t>
  </si>
  <si>
    <t>DVD проигрыавтель TOSHIBA SD-2960 - 2 ед.</t>
  </si>
  <si>
    <t>Оперативное управление c 01.01.1900 - ОУ СОШ №9 "Образовательный центр"</t>
  </si>
  <si>
    <t>1.013.4.0015</t>
  </si>
  <si>
    <t>Kyocera TASKalfa 181 (ксерокс) ксерокс</t>
  </si>
  <si>
    <t>1.013.4.0152</t>
  </si>
  <si>
    <t xml:space="preserve">Kyosera FS-1125MFP </t>
  </si>
  <si>
    <t>Оперативное управление c 31.12.2015 -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</si>
  <si>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013.4.0148</t>
  </si>
  <si>
    <t>Kyosera FS-1125MFP МФУ</t>
  </si>
  <si>
    <t>Оперативное управление c 26.08.2014 -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</si>
  <si>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013.4.0147</t>
  </si>
  <si>
    <t>постановление c 26.08.2014 -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</si>
  <si>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013.4.0146</t>
  </si>
  <si>
    <t>013.4.0145</t>
  </si>
  <si>
    <t>013.4.0151</t>
  </si>
  <si>
    <t>013.4.0149</t>
  </si>
  <si>
    <t>013.4.0511</t>
  </si>
  <si>
    <t>MS-MAX TS 360а активная ак.система 2 ед.</t>
  </si>
  <si>
    <t>Оперативное управление c 01.01.1900 - ОУ СОШ №11 имени Героя Советского Союза Аипова Махмута Ильячевича "Образовательный центр"</t>
  </si>
  <si>
    <t xml:space="preserve">Samsung SL-M2830DW </t>
  </si>
  <si>
    <t>0000000123</t>
  </si>
  <si>
    <t xml:space="preserve">ViPNEt Coordinator HW100C </t>
  </si>
  <si>
    <t>Оперативное управление c 22.07.2013 - МКУ "Комитет по архитектуре, строительству  и транспорту Администрации г.о. Октябрьск Самарской области"</t>
  </si>
  <si>
    <t>101340018</t>
  </si>
  <si>
    <t>Оперативное управление c 22.07.2013 -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</si>
  <si>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1380014</t>
  </si>
  <si>
    <t>АТС Мини</t>
  </si>
  <si>
    <t>Оперативное управление c 01.01.1900 - Администрация городского округа Октябрьск</t>
  </si>
  <si>
    <t>3712</t>
  </si>
  <si>
    <t xml:space="preserve">Агрегат сварочный SUBARU EB 7,0/230-W220R АС </t>
  </si>
  <si>
    <t>1380029</t>
  </si>
  <si>
    <t xml:space="preserve">Аккустическая система "Yerasov" </t>
  </si>
  <si>
    <t>Оперативное управление c 30.03.2018 - Муниципальное казенное учреждение "Центр по обеспечению деятельности учреждений социальной сферы городского округа Октябрьск"</t>
  </si>
  <si>
    <t>1380024</t>
  </si>
  <si>
    <t>61636..1133</t>
  </si>
  <si>
    <t xml:space="preserve">Активная АС INVOTONE AS 15AM </t>
  </si>
  <si>
    <t>013.4.1346</t>
  </si>
  <si>
    <t>Акустическая система окружения  SUR</t>
  </si>
  <si>
    <t>013.4.1339</t>
  </si>
  <si>
    <t>Акустическая система окружения SUR</t>
  </si>
  <si>
    <t>013.4.1345</t>
  </si>
  <si>
    <t>013.4.1344</t>
  </si>
  <si>
    <t>013.4.1340</t>
  </si>
  <si>
    <t>013.4.1341</t>
  </si>
  <si>
    <t>013.4.1342</t>
  </si>
  <si>
    <t>013.4.1343</t>
  </si>
  <si>
    <t>Арт-объект "Дерево" по ул.Ульяновская в районе отстановочного павильона "48 мага</t>
  </si>
  <si>
    <t>Оперативное управление c 06.06.2019 - Муниципальное бюджетное учреждение "Городской краеведческий музей" городского округа Октябрьск Самарской области</t>
  </si>
  <si>
    <t>Арт-объект "Маяк" по ул.Ленинградская в районе дома №301</t>
  </si>
  <si>
    <t>Арт-объект "ОКСД"  по ул.Мичурина в районе дома №7</t>
  </si>
  <si>
    <t>Арт-объект "Фонарь" по ул.Кирова магазин "Сашенька"</t>
  </si>
  <si>
    <t>Арт-объект "Черный квадрат" по у.9-го Января на площадке магазина "Империя"</t>
  </si>
  <si>
    <t>Арт-объект "Чудо-рыба" по ул.3-го Октября в районе дома №12 (со стороны магазина</t>
  </si>
  <si>
    <t>Арт-объект Отдельный элемент к  "Черный квадрат"</t>
  </si>
  <si>
    <t>616...683</t>
  </si>
  <si>
    <t>Аудика  Technica</t>
  </si>
  <si>
    <t>0000001</t>
  </si>
  <si>
    <t>Аудимагнитола LGSB-156</t>
  </si>
  <si>
    <t>Оперативное управление c 21.06.2014 - Муниципальное образовательное учреждение дополнительного образования детей "Детская школа искусств №1"</t>
  </si>
  <si>
    <t>1986</t>
  </si>
  <si>
    <t>Аэрогенки ж/б</t>
  </si>
  <si>
    <t>Хозяйственное ведение c 01.01.1990 - Муниципальное унитарное предприятие "Жилищное управление"</t>
  </si>
  <si>
    <t>01380106-107</t>
  </si>
  <si>
    <t>Балалайка  «Секунда»</t>
  </si>
  <si>
    <t>Оперативное управление c 01.01.1900 - Муниципальное образовательное учреждение дополнительного образования детей "Детская школа искусств №1"</t>
  </si>
  <si>
    <t>040-041</t>
  </si>
  <si>
    <t>Балалайка  секунда -2 шт.</t>
  </si>
  <si>
    <t>Оперативное управление c 01.01.1900 - Муниципальное образовательное учреждение дополнительного образования детей "Детская школа искусств №2"</t>
  </si>
  <si>
    <t>01380087-88</t>
  </si>
  <si>
    <t>Балалайка Балалайка -2ед</t>
  </si>
  <si>
    <t>01380104-105</t>
  </si>
  <si>
    <t>Балалайка Балалайка «Альт» -2шт</t>
  </si>
  <si>
    <t>1380138</t>
  </si>
  <si>
    <t>Балалайка Балалайка «Бас»</t>
  </si>
  <si>
    <t>1380096</t>
  </si>
  <si>
    <t>1380084</t>
  </si>
  <si>
    <t>Балалайка Балалайка «Прима»</t>
  </si>
  <si>
    <t>1380090</t>
  </si>
  <si>
    <t>1380095</t>
  </si>
  <si>
    <t>Балалайка Балалайка «Секунда»</t>
  </si>
  <si>
    <t>1380219</t>
  </si>
  <si>
    <t xml:space="preserve">Балалайка Прима (Категория 2) </t>
  </si>
  <si>
    <t>Оперативное управление c 08.02.2013 - Муниципальное образовательное учреждение дополнительного образования детей "Детская школа искусств №1"</t>
  </si>
  <si>
    <t>039</t>
  </si>
  <si>
    <t>Балалайка альт</t>
  </si>
  <si>
    <t>0616..8125</t>
  </si>
  <si>
    <t xml:space="preserve">Баня комбинированная </t>
  </si>
  <si>
    <t>Оперативное управление c 01.01.1900 - ОУ СОШ №3</t>
  </si>
  <si>
    <t>000012</t>
  </si>
  <si>
    <t>Бензиновая коса  Могилев КМ-5500</t>
  </si>
  <si>
    <t>Хозяйственное ведение c 05.09.2017 - Муниципальное унитарное предприятие "Бюро ритуальных услуг"</t>
  </si>
  <si>
    <t>013.4.1263</t>
  </si>
  <si>
    <t>Бензиновая пила FORWARD FGS-4504</t>
  </si>
  <si>
    <t>Оперативное управление c 28.10.2015 - муниципальное бюджетное учреждение городского округа Октябрьск Самарской области "Центр спортивных сооружений"</t>
  </si>
  <si>
    <t>210134000014</t>
  </si>
  <si>
    <t>Бензогенератор HUTER 6500L</t>
  </si>
  <si>
    <t>Оперативное управление c 03.06.2019 -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</si>
  <si>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616... 886</t>
  </si>
  <si>
    <t xml:space="preserve">Бензопила </t>
  </si>
  <si>
    <t>Оперативное управление c 09.08.2012 - Муниципальное бюджетное учреждение "Городской краеведческий музей" городского округа Октябрьск Самарской области</t>
  </si>
  <si>
    <t>416...006</t>
  </si>
  <si>
    <t>000003</t>
  </si>
  <si>
    <t>Бензопила  "Бобр 3816"</t>
  </si>
  <si>
    <t>Хозяйственное ведение c 01.01.1900 - Муниципальное унитарное предприятие "Бюро ритуальных услуг"</t>
  </si>
  <si>
    <t>013.4.0050</t>
  </si>
  <si>
    <t>Бензопила Oleo-Mack GS-650</t>
  </si>
  <si>
    <t>Оперативное управление c 09.09.2016 -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</si>
  <si>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410134000013</t>
  </si>
  <si>
    <t>Бензопила STIHL MS 180 C-BE 14 "3/8" Picco 1.3 мм (мощность 2,0л/с)</t>
  </si>
  <si>
    <t>Оперативное управление c 27.08.2018 -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</si>
  <si>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410134000014</t>
  </si>
  <si>
    <t>Бензопила STIHL MS- 361  18 "3/8" Picco 1.6 мм (мощность 3,4 кВт)</t>
  </si>
  <si>
    <t>210134000004</t>
  </si>
  <si>
    <t>Бетоносмеситель Калибр 120л.</t>
  </si>
  <si>
    <t>Оперативное управление c 13.10.2017 -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</si>
  <si>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 xml:space="preserve">Библиотечный фонд </t>
  </si>
  <si>
    <t>компьютер в сборе / Прочие основные ср-ва</t>
  </si>
  <si>
    <t>Библиотечный фонд (Литература)</t>
  </si>
  <si>
    <t>Оперативное управление c 19.12.2019 - Муниципальное бюджетное учреждение "Централизованная библиотечная система" городского округа Октябрьск Самарской области</t>
  </si>
  <si>
    <t>041433..85</t>
  </si>
  <si>
    <t>Библиотечный фонд большая Российская энциклопедия 11-13 т.</t>
  </si>
  <si>
    <t>Оперативное управление c 30.12.2011 - ОУ СОШ №9 "Образовательный центр"</t>
  </si>
  <si>
    <t>Библиотечный фонд детская художественная литература-1000экз</t>
  </si>
  <si>
    <t>Оперативное управление c 14.11.2019 - Муниципальное бюджетное учреждение "Централизованная библиотечная система" городского округа Октябрьск Самарской области</t>
  </si>
  <si>
    <t>616...1086</t>
  </si>
  <si>
    <t xml:space="preserve">Биотуалет </t>
  </si>
  <si>
    <t>013240999</t>
  </si>
  <si>
    <t>Биотуалет BIOSET</t>
  </si>
  <si>
    <t>Оперативное управление c 25.08.2015 -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</si>
  <si>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01340998</t>
  </si>
  <si>
    <t>13803000002</t>
  </si>
  <si>
    <t>Биотуалет кабина МТК класса</t>
  </si>
  <si>
    <t>Оперативное управление c 10.10.2019 - Муниципальное казенное учреждение "Центр по обеспечению деятельности учреждений социальной сферы городского округа Октябрьск"</t>
  </si>
  <si>
    <t>13803000003</t>
  </si>
  <si>
    <t>13803000004</t>
  </si>
  <si>
    <t>13803000001</t>
  </si>
  <si>
    <t>Бокс для запасных игроков р-н Первомайска</t>
  </si>
  <si>
    <t>Оперативное управление c 15.05.2018 - Муниципальное казенное учреждение "Центр по обеспечению деятельности учреждений социальной сферы городского округа Октябрьск"</t>
  </si>
  <si>
    <t>43804000111</t>
  </si>
  <si>
    <t xml:space="preserve">Бокс компьютерный (дополнительный модуль) 875*720*1050/750 </t>
  </si>
  <si>
    <t>43804000108</t>
  </si>
  <si>
    <t xml:space="preserve">Бокс компьютерный (основной модуль) 900*720*1050/750 </t>
  </si>
  <si>
    <t>4380400108,9</t>
  </si>
  <si>
    <t>Бокс компьютерный (основной модуль) 900*720*1050/750 2 шт</t>
  </si>
  <si>
    <t>101340006</t>
  </si>
  <si>
    <t>Брифинг приставка 1350*900*750 орех</t>
  </si>
  <si>
    <t>Оперативное управление c 21.03.2013 -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</si>
  <si>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616...740</t>
  </si>
  <si>
    <t xml:space="preserve">Брошуатор </t>
  </si>
  <si>
    <t>Оперативное управление c 09.08.2012 - Муниципальное бюджетное учреждение "Централизованная библиотечная система" городского округа Октябрьск Самарской области</t>
  </si>
  <si>
    <t>1380055</t>
  </si>
  <si>
    <t>614...005</t>
  </si>
  <si>
    <t>Брошуатор  PB 150 Fellowes</t>
  </si>
  <si>
    <t>Оперативное управление c 09.08.2011 - Муниципальное бюджетное учреждение "Городской краеведческий музей" городского округа Октябрьск Самарской области</t>
  </si>
  <si>
    <t>122</t>
  </si>
  <si>
    <t xml:space="preserve">Брусок для отталкивания для прыжков в длину </t>
  </si>
  <si>
    <t>Оперативное управление c 07.12.2016 - муниципальное бюджетное учреждение городского округа Октябрьск Самарской области "Центр спортивных сооружений"</t>
  </si>
  <si>
    <t>1721-1728</t>
  </si>
  <si>
    <t>Бункер  под ТКО 8 мкуб - 8 ед.</t>
  </si>
  <si>
    <t>Бункер для бункеровоза- 3 шт.</t>
  </si>
  <si>
    <t>Оперативное управление c 03.12.2018 -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</si>
  <si>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2244-2252</t>
  </si>
  <si>
    <t>Бункер под ТКО 8 куб.м. - 9 ед.</t>
  </si>
  <si>
    <t>616..1350</t>
  </si>
  <si>
    <t xml:space="preserve">Быстровозводимый шатер </t>
  </si>
  <si>
    <t>Оперативное управление c 25.12.2015 - Муниципальное бюджетное учреждение "Городской краеведческий музей" городского округа Октябрьск Самарской области</t>
  </si>
  <si>
    <t>616..1349</t>
  </si>
  <si>
    <t>01380024</t>
  </si>
  <si>
    <t xml:space="preserve">В/плейер «Фунай» </t>
  </si>
  <si>
    <t>013.6.0013</t>
  </si>
  <si>
    <t>Велосипед 24 Х1798-К</t>
  </si>
  <si>
    <t>013.6.0012</t>
  </si>
  <si>
    <t>Велосипед 26 NAVIGATOR 250GENT</t>
  </si>
  <si>
    <t>01360060</t>
  </si>
  <si>
    <t xml:space="preserve">Велотренажер </t>
  </si>
  <si>
    <t>Оперативное управление c 01.01.1900 - Общеобразовательное учреждение средняя общеобразовательная школа №2</t>
  </si>
  <si>
    <t>0414...0183</t>
  </si>
  <si>
    <t>410134000023</t>
  </si>
  <si>
    <t xml:space="preserve">Вентиляция круглая зонт -вытяжной лабир. островной 1200/1200/400/249/1,0 </t>
  </si>
  <si>
    <t>Оперативное управление c 31.12.2019 - ОУ СОШ №9 "Образовательный центр"</t>
  </si>
  <si>
    <t>Верстак слесарный ученический -13 шт.</t>
  </si>
  <si>
    <t>Верстак слесарный ученический 13 шт.</t>
  </si>
  <si>
    <t>43804000057</t>
  </si>
  <si>
    <t xml:space="preserve">Вертикальная музейная викторина С.09.005 915*480*1840 </t>
  </si>
  <si>
    <t>1380400</t>
  </si>
  <si>
    <t xml:space="preserve">Вешалка </t>
  </si>
  <si>
    <t>Оперативное управление c 06.04.2016 - Муниципальное образовательное учреждение дополнительного образования детей "Детская школа искусств №1"</t>
  </si>
  <si>
    <t>1380401</t>
  </si>
  <si>
    <t>1380402</t>
  </si>
  <si>
    <t>постановление c 06.04.2016 - Муниципальное образовательное учреждение дополнительного образования детей "Детская школа искусств №1"</t>
  </si>
  <si>
    <t>137</t>
  </si>
  <si>
    <t>Вешалка  напольная на 6 персон</t>
  </si>
  <si>
    <t>Оперативное управление c 24.12.2015 - Администрация городского округа Октябрьск</t>
  </si>
  <si>
    <t>Вешалка для раздевалки с крючками 0,8 м -2 шт.</t>
  </si>
  <si>
    <t>Вешалка для раздевалки с крючками 2,1  м - 4 шт.</t>
  </si>
  <si>
    <t>616...079</t>
  </si>
  <si>
    <t>Видеокамера  Панасоник</t>
  </si>
  <si>
    <t>0138035</t>
  </si>
  <si>
    <t>Видеокамера  Самсунг</t>
  </si>
  <si>
    <t>43405000004</t>
  </si>
  <si>
    <t>Видеокамера  цифровая Canon HF G26</t>
  </si>
  <si>
    <t>0414..123</t>
  </si>
  <si>
    <t>Видеокамера Panasonic NV-GS 11-mini DV 0.8 Мрх</t>
  </si>
  <si>
    <t>012.4.0002</t>
  </si>
  <si>
    <t>Видеокамера Панасоник Видеокамера Панасоник</t>
  </si>
  <si>
    <t>Оперативное управление c 01.01.1900 - Муниципальное бюджетное учреждение"Дом культуры  "Железнодорожник" городского округа Октябрьск Самарской области</t>
  </si>
  <si>
    <t>123</t>
  </si>
  <si>
    <t>Видеокамера Экшен</t>
  </si>
  <si>
    <t>Оперативное управление c 14.01.2015 - Муниципальное бюджетное учреждение "Централизованная библиотечная система" городского округа Октябрьск Самарской области</t>
  </si>
  <si>
    <t>013.8.0848</t>
  </si>
  <si>
    <t>Видеокамера купольная</t>
  </si>
  <si>
    <t>Оперативное управление c 14.06.2018 - МБУ городского округа Октябрьск  Самарской области "Дом молодежных организаций"</t>
  </si>
  <si>
    <t>1.013.4.0081</t>
  </si>
  <si>
    <t xml:space="preserve">Видеокамера телевизионная </t>
  </si>
  <si>
    <t>Оперативное управление c 31.01.2014 -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</si>
  <si>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013.4.0067</t>
  </si>
  <si>
    <t>Видеокамера телевизионная Soni</t>
  </si>
  <si>
    <t>1.013.4.0075</t>
  </si>
  <si>
    <t>Видеокамера телевизионная Телевизионная камера KDV-2321SP24</t>
  </si>
  <si>
    <t>1.013.4.0076</t>
  </si>
  <si>
    <t>1.013.4.0077</t>
  </si>
  <si>
    <t>1.013.4.0078</t>
  </si>
  <si>
    <t>1.013.4.0074</t>
  </si>
  <si>
    <t>1.013.4.0079</t>
  </si>
  <si>
    <t>1.013.4.0072</t>
  </si>
  <si>
    <t>1.013.4.0080</t>
  </si>
  <si>
    <t>1.013.4.0073</t>
  </si>
  <si>
    <t>43804000011</t>
  </si>
  <si>
    <t xml:space="preserve">Видеонаблюдение </t>
  </si>
  <si>
    <t>Оперативное управление c 15.11.2019 - Муниципальное бюджетное учреждение"Дом культуры  "Железнодорожник" городского округа Октябрьск Самарской области</t>
  </si>
  <si>
    <t>1380315</t>
  </si>
  <si>
    <t>Оперативное управление c 07.02.2014 - МБУ городского округа Октябрьск  Самарской области "Дом молодежных организаций"</t>
  </si>
  <si>
    <t>1.013.4.0071</t>
  </si>
  <si>
    <t xml:space="preserve">Видиорегистратор </t>
  </si>
  <si>
    <t>013.4.0224</t>
  </si>
  <si>
    <t>Визуализатор архива  ViAr 40S черный</t>
  </si>
  <si>
    <t>постановление c 27.08.2018 -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</si>
  <si>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43404000030</t>
  </si>
  <si>
    <t xml:space="preserve">Виртуальный концертный зал </t>
  </si>
  <si>
    <t>Оперативное управление c 23.12.2020 - Муниципальное бюджетное учреждение городского округа Октябрьск Самарской области  "Культурно- досуговый комплекс "Октябрьский"</t>
  </si>
  <si>
    <t>43804000102</t>
  </si>
  <si>
    <t xml:space="preserve">Витрина выставочная стационареая полного обзора С.09.005. 915*480*1840 </t>
  </si>
  <si>
    <t>013.4.0193</t>
  </si>
  <si>
    <t>Внешний жесткий диск 1000,0 Gb HDD Toshiba</t>
  </si>
  <si>
    <t>Оперативное управление c 13.03.2017 -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</si>
  <si>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013.4.0155</t>
  </si>
  <si>
    <t xml:space="preserve">Внешний жесткий диск 500,0 Gb </t>
  </si>
  <si>
    <t>Оперативное управление c 21.11.2016 -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</si>
  <si>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616  1492</t>
  </si>
  <si>
    <t>Внешний жесткий диск STEH 2000200</t>
  </si>
  <si>
    <t>Оперативное управление c 27.12.2016 - Муниципальное бюджетное учреждение "Централизованная библиотечная система" городского округа Октябрьск Самарской области</t>
  </si>
  <si>
    <t>77</t>
  </si>
  <si>
    <t>Внешний накопитель HDD I Tв</t>
  </si>
  <si>
    <t>Оперативное управление c 01.04.2016 -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</si>
  <si>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616...507</t>
  </si>
  <si>
    <t xml:space="preserve">Водный диспенсер </t>
  </si>
  <si>
    <t>Оперативное управление c 25.06.2015 - Муниципальное казенное учреждение "Централизованная бухгалтерия  городского округа октябрьск Самарской области"</t>
  </si>
  <si>
    <t>1011340005</t>
  </si>
  <si>
    <t>Водораздатчик - диспенсер Adua Work 16LD/HL - 3 ед.</t>
  </si>
  <si>
    <t>03440251</t>
  </si>
  <si>
    <t xml:space="preserve">Воздуходувка ранцевая бензиновая  МТD МТ 26ВРВ </t>
  </si>
  <si>
    <t>Оперативное управление c 06.10.2014 -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</si>
  <si>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013.4.0060</t>
  </si>
  <si>
    <t xml:space="preserve">Воздуходувное устройство </t>
  </si>
  <si>
    <t>Оперативное управление c 20.07.2016 -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</si>
  <si>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Ворота хоккейные с сеткой -2 шт. ул.Ленинградская</t>
  </si>
  <si>
    <t>Оперативное управление c 29.12.2017 - Муниципальное бюджетное учреждение"Дом культуры  "Железнодорожник" городского округа Октябрьск Самарской области</t>
  </si>
  <si>
    <t>42403000056-</t>
  </si>
  <si>
    <t>Вращающаяся  голова  типа WASH Nightsun-2шт.</t>
  </si>
  <si>
    <t>Оперативное управление c 14.12.2020 - Муниципальное бюджетное учреждение"Дом культуры  "Железнодорожник" городского округа Октябрьск Самарской области</t>
  </si>
  <si>
    <t>42403000050-</t>
  </si>
  <si>
    <t>Вращающаяся  голова  типа WASH на LED AstraLight-4 шт</t>
  </si>
  <si>
    <t>42403000054-</t>
  </si>
  <si>
    <t>Вращающаяся  голова типа ZOOM  линзированная AstraLight-2 шт.</t>
  </si>
  <si>
    <t>013.4.0205</t>
  </si>
  <si>
    <t>Вспышка ведомая Falcon Eyes SS-50MR</t>
  </si>
  <si>
    <t>Оперативное управление c 11.09.2017 -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</si>
  <si>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101000100</t>
  </si>
  <si>
    <t xml:space="preserve">Входная группа со специализированным туалетом </t>
  </si>
  <si>
    <t>Оперативное управление c 18.03.2016 - Муниципальное бюджетное учреждение "Городской краеведческий музей" городского округа Октябрьск Самарской области</t>
  </si>
  <si>
    <t>43803000179</t>
  </si>
  <si>
    <t xml:space="preserve">Вывеска из композитного материала </t>
  </si>
  <si>
    <t>Оперативное управление c 31.12.2019 - Муниципальное бюджетное учреждение "Централизованная библиотечная система" городского округа Октябрьск Самарской области</t>
  </si>
  <si>
    <t>43404000007</t>
  </si>
  <si>
    <t xml:space="preserve">Вывеска несветовая Культурно-досуговый центр </t>
  </si>
  <si>
    <t>Оперативное управление c 31.12.2019 - Муниципальное бюджетное учреждение городского округа Октябрьск Самарской области  "Культурно- досуговый комплекс "Октябрьский"</t>
  </si>
  <si>
    <t>43404000008</t>
  </si>
  <si>
    <t xml:space="preserve">Вывеска световая Библ ДОМ </t>
  </si>
  <si>
    <t>43404000006</t>
  </si>
  <si>
    <t xml:space="preserve">Вывеска световая Октябрьский </t>
  </si>
  <si>
    <t>Выставочные конструкции 4 шт.</t>
  </si>
  <si>
    <t>Оперативное управление c 30.12.2020 - Муниципальное бюджетное учреждение"Дом культуры  "Железнодорожник" городского округа Октябрьск Самарской области</t>
  </si>
  <si>
    <t>616..744-746</t>
  </si>
  <si>
    <t>Выставочный модуль - 3 шт</t>
  </si>
  <si>
    <t>616..72-75</t>
  </si>
  <si>
    <t>Выставочный модуль 4 шт.</t>
  </si>
  <si>
    <t>01361222</t>
  </si>
  <si>
    <t xml:space="preserve">Вышка стартера </t>
  </si>
  <si>
    <t>1595</t>
  </si>
  <si>
    <t>ГРУ  в котельной №1</t>
  </si>
  <si>
    <t>2399</t>
  </si>
  <si>
    <t>Газоанализатор  электронный КМ 900</t>
  </si>
  <si>
    <t>210134000022</t>
  </si>
  <si>
    <t xml:space="preserve">Газонокосилка Elitech K 4500 L </t>
  </si>
  <si>
    <t>Оперативное управление c 28.07.2020 -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</si>
  <si>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013.4.0058</t>
  </si>
  <si>
    <t>Газонокосилка бензомоторная OLEO-MAC G 48 TK COMFORT PLUS арт.6611-9207Е1</t>
  </si>
  <si>
    <t>01341208</t>
  </si>
  <si>
    <t xml:space="preserve">Генератор </t>
  </si>
  <si>
    <t>01341189</t>
  </si>
  <si>
    <t>0616...1334</t>
  </si>
  <si>
    <t>Генератор  высокого напряжения</t>
  </si>
  <si>
    <t>0616..225</t>
  </si>
  <si>
    <t>Генератор  высокого напряжения (25кВ) М-298</t>
  </si>
  <si>
    <t>01340061</t>
  </si>
  <si>
    <t>Генератор  звуковой волны</t>
  </si>
  <si>
    <t>0616..335</t>
  </si>
  <si>
    <t>Генератор  звуковой функциональный</t>
  </si>
  <si>
    <t>0616..226</t>
  </si>
  <si>
    <t>Генератор  звуковой функциональный (школьный) М-57</t>
  </si>
  <si>
    <t>210134000024</t>
  </si>
  <si>
    <t>Генератор Бензиновый Huter DY 6500L</t>
  </si>
  <si>
    <t>4060</t>
  </si>
  <si>
    <t>Генератор дизельный CHAMPION DG600E-3+B+W</t>
  </si>
  <si>
    <t>Хозяйственное ведение c 18.12.2015 - Муниципальное унитарное предприятие "Жилищное управление"</t>
  </si>
  <si>
    <t>3595</t>
  </si>
  <si>
    <t>Генератор сварочный бензиновый специальный SS 190ЕН</t>
  </si>
  <si>
    <t>11970419</t>
  </si>
  <si>
    <t>Генератор холодного тумана</t>
  </si>
  <si>
    <t>4098</t>
  </si>
  <si>
    <t>Гидродинамическая машина FDX 6015 на раме (стационарная)</t>
  </si>
  <si>
    <t>Хозяйственное ведение c 17.07.2018 - Муниципальное унитарное предприятие "Жилищное управление"</t>
  </si>
  <si>
    <t>616...315</t>
  </si>
  <si>
    <t>Гимнастический комплекс Каскад</t>
  </si>
  <si>
    <t>01350010</t>
  </si>
  <si>
    <t xml:space="preserve">Гоночный автомобиль (карт) "Патриот" АКУ-89 </t>
  </si>
  <si>
    <t>Оперативное управление c 14.07.2015 - МБУ городского округа Октябрьск  Самарской области "Дом молодежных организаций"</t>
  </si>
  <si>
    <t>43404000004</t>
  </si>
  <si>
    <t xml:space="preserve">Гончарный круг </t>
  </si>
  <si>
    <t>Оперативное управление c 13.11.2019 - Муниципальное бюджетное учреждение городского округа Октябрьск Самарской области  "Культурно- досуговый комплекс "Октябрьский"</t>
  </si>
  <si>
    <t>006</t>
  </si>
  <si>
    <t xml:space="preserve">Гончарный станок </t>
  </si>
  <si>
    <t>01361234</t>
  </si>
  <si>
    <t>Грабли для выравнивания песка в прыжковой яме 6 наборов</t>
  </si>
  <si>
    <t>013.4.0017</t>
  </si>
  <si>
    <t xml:space="preserve">Графический планшет ввода подписи WACOM Bamboo Pen Touch </t>
  </si>
  <si>
    <t>Рабочие машины и оборудование / Машины и оборудование</t>
  </si>
  <si>
    <t>013.6.1199</t>
  </si>
  <si>
    <t xml:space="preserve">Гриф для штанги </t>
  </si>
  <si>
    <t>Оперативное управление c 01.12.2016 - муниципальное бюджетное учреждение городского округа Октябрьск Самарской области "Центр спортивных сооружений"</t>
  </si>
  <si>
    <t>01360066</t>
  </si>
  <si>
    <t xml:space="preserve">Громкоговоритель рупорный </t>
  </si>
  <si>
    <t>Оперативное управление c 09.07.2013 - Администрация городского округа Октябрьск</t>
  </si>
  <si>
    <t>01360064</t>
  </si>
  <si>
    <t>01360061</t>
  </si>
  <si>
    <t>013600065</t>
  </si>
  <si>
    <t>ДИО и МАФ   качели на мет. стойках, с жесткой подвеской "Средние"ул.Белорусская,</t>
  </si>
  <si>
    <t>ДИО и МАФ  Качели ул.Ульяновская,129</t>
  </si>
  <si>
    <t>ДИО и МАФ  качели на мет. стойках, с жесткой подвеской "Средние" ул.Вологина,8</t>
  </si>
  <si>
    <t>ДИО и МАФ  качели на мет. стойках, с жесткой подвеской "Средние"ул.Белорусская,1</t>
  </si>
  <si>
    <t>ДИО и МАФ  качели на металлических стойках, с жесткой подвеской "Средние"Сакко-В</t>
  </si>
  <si>
    <t>ДИО и МАФ  песочница (2050*2050*320 мм) Центральная</t>
  </si>
  <si>
    <t>ДИО и МАФ 2012 г.между домами ул.Гая №43, пер.Кирпичный №16, ул.Гая №39а, ул.Куй</t>
  </si>
  <si>
    <t>ДИО и МАФ 2012 г.ул. Пролетарская №12,14,16</t>
  </si>
  <si>
    <t>ДИО и МАФ 2012 г.ул.Ватутина №10</t>
  </si>
  <si>
    <t>ДИО и МАФ 2012 г.ул.Вологига,7</t>
  </si>
  <si>
    <t>ДИО и МАФ 2012 г.ул.Декабристов №5,6</t>
  </si>
  <si>
    <t>ДИО и МАФ 2012 г.ул.Ленина,51</t>
  </si>
  <si>
    <t>ДИО и МАФ 2012 г.ул.Сакко-Ванцетти №20 и ул.Куйбышева №18,15</t>
  </si>
  <si>
    <t>ДИО и МАФ 2012 г.ул.Центральная №4,6</t>
  </si>
  <si>
    <t>ДИО и МАФ Беседка ул.9-го Января,9</t>
  </si>
  <si>
    <t>ДИО и МАФ Гимнастический комплекс пер.Чапаева</t>
  </si>
  <si>
    <t xml:space="preserve">ДИО и МАФ Горка "М"ул. 3-го Октября,12;
</t>
  </si>
  <si>
    <t>Оперативное управление c 01.12.2016 -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</si>
  <si>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 xml:space="preserve">ДИО и МАФ Горка "С" ул. Центральная,8.
</t>
  </si>
  <si>
    <t>ДИО и МАФ Горка 4202  ул.Шмидта,32</t>
  </si>
  <si>
    <t>Оперативное управление c 26.04.2016 -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</si>
  <si>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ДИО и МАФ Горка 4202 ул.Дзержинского,6</t>
  </si>
  <si>
    <t>ДИО и МАФ Горка 4202 ул.Мира,169</t>
  </si>
  <si>
    <t>ДИО и МАФ Горка 4202 ул.Мичурина,2</t>
  </si>
  <si>
    <t>ДИО и МАФ Горка 4202 ул.Фрунзе,1</t>
  </si>
  <si>
    <t>ДИО и МАФ Горка 4202 ул.Шмидта,50</t>
  </si>
  <si>
    <t>ДИО и МАФ Детский городок ул.М.Горького,81-83</t>
  </si>
  <si>
    <t>410138000103</t>
  </si>
  <si>
    <t>ДИО и МАФ Детский игровой домик (ДОУ №9)</t>
  </si>
  <si>
    <t>Оперативное управление c 15.11.2019 - ОУ СОШ №9 "Образовательный центр"</t>
  </si>
  <si>
    <t>616...300</t>
  </si>
  <si>
    <t>ДИО и МАФ Детский игровой комплекс  ДК Первомайский</t>
  </si>
  <si>
    <t>ДИО и МАФ Детский игровой комплекс -  2 ед.  ул. Декабристов,10, ул. Урицкого,46</t>
  </si>
  <si>
    <t xml:space="preserve">ДИО и МАФ Детский игровой комплекс - 2 ул. Ленина,49 - 1 компл.
</t>
  </si>
  <si>
    <t>616..305</t>
  </si>
  <si>
    <t>ДИО и МАФ Детский игровой комплекс ДК Волга</t>
  </si>
  <si>
    <t>616...311</t>
  </si>
  <si>
    <t>ДИО и МАФ Детский игровой комплекс ДК Железнодорожник</t>
  </si>
  <si>
    <t>616.300294</t>
  </si>
  <si>
    <t>ДИО и МАФ Детский игровой комплекс ДК Костычевский</t>
  </si>
  <si>
    <t>1380141</t>
  </si>
  <si>
    <t>ДИО и МАФ Детский игровой комплекс без крыши ДК Железнодорожник</t>
  </si>
  <si>
    <t>ДИО и МАФ Детский игровой комплекс с ковриком резин. на бетонном основании ул.Ми</t>
  </si>
  <si>
    <t>36960300274</t>
  </si>
  <si>
    <t>ДИО и МАФ Детский спорт комплекс ДК Волга</t>
  </si>
  <si>
    <t>616...273</t>
  </si>
  <si>
    <t>ДИО и МАФ Детский спорт.комплекс Юниор ДК Костычевский</t>
  </si>
  <si>
    <t>616...272</t>
  </si>
  <si>
    <t>ДИО и МАФ Детский спортивный комплекс Юниор ДК Первомайский</t>
  </si>
  <si>
    <t>ДИО и МАФ Детский спортивный комплекс ул.Мичурина, 2 ул.Мира, 169</t>
  </si>
  <si>
    <t>01340049</t>
  </si>
  <si>
    <t>ДИО и МАФ Детское игровое оборудование ул.3 -Октября,2</t>
  </si>
  <si>
    <t>01340047</t>
  </si>
  <si>
    <t>ДИО и МАФ Детское игровое оборудование ул.Куйбышева,20</t>
  </si>
  <si>
    <t>Оперативное управление c 01.01.1990 -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</si>
  <si>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01340048</t>
  </si>
  <si>
    <t>ДИО и МАФ Детское игровое оборудование ул.Курская,2</t>
  </si>
  <si>
    <t>01340027</t>
  </si>
  <si>
    <t>ДИО и МАФ Детское игровое оборудование ул.Мира,167</t>
  </si>
  <si>
    <t>ДИО и МАФ Домик с горкой ул.В-Донская,11</t>
  </si>
  <si>
    <t>ДИО и МАФ Змейка  ул.9-го Января,9</t>
  </si>
  <si>
    <t>ДИО и МАФ Змейка пер.Чапаева</t>
  </si>
  <si>
    <t>ДИО и МАФ Змейка ул. Аносова,51</t>
  </si>
  <si>
    <t>ДИО и МАФ Змейка ул.Ульяновская,129</t>
  </si>
  <si>
    <t xml:space="preserve">ДИО и МАФ Карусель пер. Кирпичный,23;
</t>
  </si>
  <si>
    <t xml:space="preserve">ДИО и МАФ Карусель с каркасом фундамента ул.Мичурина, 2 и ул.Мира, 169
</t>
  </si>
  <si>
    <t>ДИО и МАФ Карусель ул.Мичурина,6</t>
  </si>
  <si>
    <t>ДИО и МАФ Карусель ул.Ульяновская,129</t>
  </si>
  <si>
    <t>ДИО и МАФ Карусель шестиместная 4192 ул.9-го Января,9</t>
  </si>
  <si>
    <t>ДИО и МАФ Карусель шестиместная 4192 ул.Весенняя,29</t>
  </si>
  <si>
    <t>Оперативное управление c 03.05.2016 -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</si>
  <si>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ДИО и МАФ Карусель шестиместная 4192 ул.Куйбышева,17</t>
  </si>
  <si>
    <t>ДИО и МАФ Карусель шестиместная 4192 ул.Ленина,59</t>
  </si>
  <si>
    <t>ДИО и МАФ Карусель шестиместная 4192 ул.Фрунзе,1</t>
  </si>
  <si>
    <t>ДИО и МАФ Карусель шестиместная 4192 ул.Шмидта,1 и 1а</t>
  </si>
  <si>
    <t>ДИО и МАФ Качалка балансир "Малая"</t>
  </si>
  <si>
    <t>ДИО и МАФ Качалка балансир "Малая" ул.Солнечная</t>
  </si>
  <si>
    <t>ДИО и МАФ Качалка на пружине  4130 ул.Мичурина,2
4130</t>
  </si>
  <si>
    <t>ДИО и МАФ Качалка на пружине  ул.М.Горького,81-83</t>
  </si>
  <si>
    <t>ДИО и МАФ Качалка на пружине 4112 ул.Дзержинского,6
	ул.Дзержинского,6
Качалка н</t>
  </si>
  <si>
    <t>ДИО и МАФ Качалка на пружине 4116 ул.Куйбышева,17</t>
  </si>
  <si>
    <t>ДИО и МАФ Качалка на пружине 4121 ул.Шмидта,1 и 1а</t>
  </si>
  <si>
    <t>ДИО и МАФ Качалка на пружине 4126  ул.Шмидта,50</t>
  </si>
  <si>
    <t>ДИО и МАФ Качалка на пружине 4128 ул.Весенняя,29</t>
  </si>
  <si>
    <t>ДИО и МАФ Качалка на пружине 4132 ул.Мичурина,2
4132
ул.Мичурина,2</t>
  </si>
  <si>
    <t>ДИО и МАФ Качалка на пружине 4135 ул.Ленина,59
4135</t>
  </si>
  <si>
    <t>ДИО и МАФ Качалка на пружине 4136 ул.Курская,2</t>
  </si>
  <si>
    <t>ДИО и МАФ Качалка на пружине 41406 ул.9-го Января,9</t>
  </si>
  <si>
    <t>410138000100</t>
  </si>
  <si>
    <t>ДИО и МАФ Качалка на пружине Дельфинчик (ДОУ №6)</t>
  </si>
  <si>
    <t>Оперативное управление c 15.11.2019 - ОУ ООШ №5</t>
  </si>
  <si>
    <t>410138000099</t>
  </si>
  <si>
    <t xml:space="preserve">ДИО и МАФ Качалка на пружине Лошадка (ДОУ №6)	</t>
  </si>
  <si>
    <t>410138000098</t>
  </si>
  <si>
    <t xml:space="preserve">ДИО и МАФ Качалка на пружине Миникар (ДОУ №6)	</t>
  </si>
  <si>
    <t>ДИО и МАФ Качалка на пружине ул.Ульяновская,129</t>
  </si>
  <si>
    <t>ДИО и МАФ Качалка на пружинке 2-х местная "Кабриолет" - 2 ед ул. 3-го Октября,12</t>
  </si>
  <si>
    <t>410138000101</t>
  </si>
  <si>
    <t xml:space="preserve">ДИО и МАФ Качалка-балансир 
(ДОУ №6)	
</t>
  </si>
  <si>
    <t>ДИО и МАФ Качалка-балансир "Б"ул.Зеленовская,49; ул.Центральная,8 -2 шт.</t>
  </si>
  <si>
    <t>410138000102</t>
  </si>
  <si>
    <t xml:space="preserve">ДИО и МАФ Качалка-балансир (ДОУ №6)
</t>
  </si>
  <si>
    <t>410138000097</t>
  </si>
  <si>
    <t xml:space="preserve">ДИО и МАФ Качалка-балансир (ДОУ №9)	
</t>
  </si>
  <si>
    <t>410138000107</t>
  </si>
  <si>
    <t xml:space="preserve">ДИО и МАФ Качалка-балансир (ДОУ №9)
</t>
  </si>
  <si>
    <t>ДИО и МАФ Качалка-балансир 4102  ул.Мичурина,2</t>
  </si>
  <si>
    <t>ДИО и МАФ Качалка-балансир 4102  ул.Шмидта,50</t>
  </si>
  <si>
    <t>ДИО и МАФ Качалка-балансир 4102 ул.9-го Января,9</t>
  </si>
  <si>
    <t>ДИО и МАФ Качалка-балансир 4102 ул.Весенняя,29</t>
  </si>
  <si>
    <t>ДИО и МАФ Качалка-балансир 4102 ул.Дзержинского,6</t>
  </si>
  <si>
    <t>ДИО и МАФ Качалка-балансир 4102 ул.Куйбышева,17</t>
  </si>
  <si>
    <t>ДИО и МАФ Качалка-балансир 4102 ул.Курская,2</t>
  </si>
  <si>
    <t>ДИО и МАФ Качалка-балансир 4102 ул.Шмидта,1 и 1а</t>
  </si>
  <si>
    <t>ДИО и МАФ Качели  ул.Гая,33</t>
  </si>
  <si>
    <t>ДИО и МАФ Качели  ул.М.Горького,81-83</t>
  </si>
  <si>
    <t>ДИО и МАФ Качели на мет. стойках, с жесткой подвеской "Средние" ул. Дзержинского</t>
  </si>
  <si>
    <t>ДИО и МАФ Качели на стойках двойные металлические ул.Мичурина, 2 ул.Мира, 169</t>
  </si>
  <si>
    <t>ДИО и МАФ Качели ул. 9 Января,9</t>
  </si>
  <si>
    <t>ДИО и МАФ Качели ул. Аносова,51</t>
  </si>
  <si>
    <t>ДИО и МАФ Комплекс детский ул.Ватутина,10</t>
  </si>
  <si>
    <t>ДИО и МАФ Лавочка  ул.М.Горького,81-83</t>
  </si>
  <si>
    <t>ДИО и МАФ Лавочка со спинкой ул.Ленинградская,48</t>
  </si>
  <si>
    <t>ДИО и МАФ Лавочка ул.М.Горького,81-83</t>
  </si>
  <si>
    <t>ДИО и МАФ Лавочка ул.Ульяновская,129</t>
  </si>
  <si>
    <t>ДИО и МАФ Лиана  ул.Ленинградская,48</t>
  </si>
  <si>
    <t>ДИО и МАФ Ограждение палисадника  ул.Гая,33</t>
  </si>
  <si>
    <t>ДИО и МАФ Ограждение палисадника ул.9-го Января,9</t>
  </si>
  <si>
    <t>ДИО и МАФ Ограждение палисадника ул.Ленина,117</t>
  </si>
  <si>
    <t>ДИО и МАФ Ограждение пер.Чапаева</t>
  </si>
  <si>
    <t>ДИО и МАФ Ограждение ул.Ленинградская,48</t>
  </si>
  <si>
    <t>ДИО и МАФ Ограждение ул.М-Горького,81-83</t>
  </si>
  <si>
    <t>ДИО и МАФ Ограждение ул.Ульяновская,129</t>
  </si>
  <si>
    <t>ДИО и МАФ Песочница  4 ед. пер. Кирпичный,23; ул.Аносова, 68; ул.Зеленовская,49;</t>
  </si>
  <si>
    <t>ДИО и МАФ Песочница ул.9-го Января,9</t>
  </si>
  <si>
    <t>ДИО и МАФ Подвеска качели  с сидением резиновым ул.Мичурина, 2и ул.Мира, 169</t>
  </si>
  <si>
    <t>ДИО и МАФ Подвеска качели  с сидением резиновым ул.Мичурина, 2ул.Мира, 169</t>
  </si>
  <si>
    <t>ДИО и МАФ Рукоход пер.Чапаева</t>
  </si>
  <si>
    <t>ДИО и МАФ Спортивная площадка ул.Пионерская,14</t>
  </si>
  <si>
    <t>ДИО и МАФ Спортивный комплекс  ул.М.Горького,81-83</t>
  </si>
  <si>
    <t>ДИО и МАФ Спортивный комплекс ул.Гая,33</t>
  </si>
  <si>
    <t>ДИО и МАФ Спортивный комплекс ул.Ленинградская,48</t>
  </si>
  <si>
    <t>ДИО и МАФ Спортивный комплекс ул.Ульяновская,129</t>
  </si>
  <si>
    <t>ДИО и МАФ Стойки для сушки белья ул.Гая,35</t>
  </si>
  <si>
    <t>ДИО и МАФ Стойки для сушки белья ул.Гая,37</t>
  </si>
  <si>
    <t>ДИО и МАФ Уличный тренажер антивандальный для пресса  ул.Ленинградская,48</t>
  </si>
  <si>
    <t>ДИО и МАФ Уличный тренажер антивандальный для пресса  ул.Ульяновская,129</t>
  </si>
  <si>
    <t>ДИО и МАФ Уличный тренажер антивандальный для пресса пер.Чапаева</t>
  </si>
  <si>
    <t>ДИО и МАФ Уличный тренажер антивандальный типа  маятник ул.М-Горького,81-83</t>
  </si>
  <si>
    <t>ДИО и МАФ Уличный тренажер антивандальный типа жим от груди пер.Чапаева</t>
  </si>
  <si>
    <t>ДИО и МАФ Уличный тренажер антивандальный типа жим от груди ул.М.Горького,81-83</t>
  </si>
  <si>
    <t>ДИО и МАФ Уличный тренажер антивандальный типа жим от груди ул.Ульяновская,129</t>
  </si>
  <si>
    <t>ДИО и МАФ Уличный тренажер антивандальный типа орбита пер.Чапаева</t>
  </si>
  <si>
    <t>ДИО и МАФ Уличный тренажер антивандальный типа орбита ул.Ленинградская,48</t>
  </si>
  <si>
    <t>ДИО и МАФ беседка ул.3-го Октября,16</t>
  </si>
  <si>
    <t>ДИО и МАФ гимнастический городок ул.Аносова,68/1</t>
  </si>
  <si>
    <t>ДИО и МАФ горка  ул.Ленина,90</t>
  </si>
  <si>
    <t>ДИО и МАФ горка  ул.Ленинградская,48</t>
  </si>
  <si>
    <t>ДИО и МАФ горка "Мини" (Н-900мм.) ул.Белорусская,1</t>
  </si>
  <si>
    <t>ДИО и МАФ горка "Мини" (Н-900мм.) ул.В-Донская,4</t>
  </si>
  <si>
    <t>ДИО и МАФ горка "Мини" (Н-900мм.) ул.Дзержинского,25</t>
  </si>
  <si>
    <t>ДИО и МАФ горка (Н-1500мм.) ул.Вологина,6</t>
  </si>
  <si>
    <t>ДИО и МАФ горка (Н-1500мм.) ул.Дзержинского,6</t>
  </si>
  <si>
    <t>ДИО и МАФ горка пер.Целинный,1</t>
  </si>
  <si>
    <t>ДИО и МАФ горка ул.Ватутина,1</t>
  </si>
  <si>
    <t>ДИО и МАФ горка ул.Ватутина,10</t>
  </si>
  <si>
    <t>ДИО и МАФ горка ул.Вологина,4</t>
  </si>
  <si>
    <t>ДИО и МАФ горка ул.Гая, 54,56,58</t>
  </si>
  <si>
    <t>ДИО и МАФ горка ул.Гоголя,21</t>
  </si>
  <si>
    <t>ДИО и МАФ горка ул.Дзержинского между д.18 - 20</t>
  </si>
  <si>
    <t>ДИО и МАФ горка ул.Ленина,92</t>
  </si>
  <si>
    <t>ДИО и МАФ горка ул.Мичурина,6</t>
  </si>
  <si>
    <t>ДИО и МАФ горка ул.Центральная,18</t>
  </si>
  <si>
    <t>ДИО и МАФ горка ул.Шмидта,2а</t>
  </si>
  <si>
    <t>01340028</t>
  </si>
  <si>
    <t>ДИО и МАФ детская игровая площадка ул.Мира,169, Мичурина,2</t>
  </si>
  <si>
    <t>01340130</t>
  </si>
  <si>
    <t>ДИО и МАФ детское игровое оборудование ул.3-го Октября,12</t>
  </si>
  <si>
    <t>01340128</t>
  </si>
  <si>
    <t>ДИО и МАФ детское игровое оборудование ул.Гагарина,2</t>
  </si>
  <si>
    <t>Оперативное управление c 05.09.2013 -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</si>
  <si>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01340129</t>
  </si>
  <si>
    <t>ДИО и МАФ детское игровое оборудование ул.Гая,50</t>
  </si>
  <si>
    <t>Оперативное управление c 05.09.2014 -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</si>
  <si>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ДИО и МАФ домик -беседка детская ул.Весенняя,25</t>
  </si>
  <si>
    <t>ДИО и МАФ дорожка змейка ул.Фрунзе,1</t>
  </si>
  <si>
    <t>ДИО и МАФ змейка ул.3-го Октября,12</t>
  </si>
  <si>
    <t>ДИО и МАФ змейка ул.Аносова,68/1</t>
  </si>
  <si>
    <t>ДИО и МАФ змейка ул.Ватутина,1</t>
  </si>
  <si>
    <t>ДИО и МАФ змейка ул.Вологина,4</t>
  </si>
  <si>
    <t>ДИО и МАФ змейка ул.Гоголя,21</t>
  </si>
  <si>
    <t>ДИО и МАФ змейка ул.Декабристов,14</t>
  </si>
  <si>
    <t>ДИО и МАФ змейка ул.Декабристов,4</t>
  </si>
  <si>
    <t>ДИО и МАФ змейка ул.Центральная,18</t>
  </si>
  <si>
    <t>ДИО и МАФ игровая установка с баскетбольным щитом ул.Фрунзе,1</t>
  </si>
  <si>
    <t>ДИО и МАФ карусель   ул.Вологина,7</t>
  </si>
  <si>
    <t>ДИО и МАФ карусель 6-местная ул.Аносова,68/1</t>
  </si>
  <si>
    <t>ДИО и МАФ карусель 6-местная ул.Ватутина,1</t>
  </si>
  <si>
    <t>ДИО и МАФ карусель 6-местная ул.Декабристов,14</t>
  </si>
  <si>
    <t>ДИО и МАФ карусель В-Донская,4</t>
  </si>
  <si>
    <t>ДИО и МАФ карусель Вологина,8</t>
  </si>
  <si>
    <t>ДИО и МАФ карусель Ленина,117</t>
  </si>
  <si>
    <t>ДИО и МАФ карусель с каркасом фундамента ул. Аносова,10</t>
  </si>
  <si>
    <t>ДИО и МАФ карусель с каркасом фундамента ул.М.Горького</t>
  </si>
  <si>
    <t>ДИО и МАФ карусель с каркасом фундаментаул.Дзержинского,23</t>
  </si>
  <si>
    <t>ДИО и МАФ карусель ул.Гоголя,21</t>
  </si>
  <si>
    <t>ДИО и МАФ карусель ул.Мичурина,5а</t>
  </si>
  <si>
    <t>ДИО и МАФ карусель ул.Паромная,8</t>
  </si>
  <si>
    <t>ДИО и МАФ карусель ул.Фрунзе, между домами Аносова,51 и  Ватутина,9</t>
  </si>
  <si>
    <t>ДИО и МАФ карусель шестиместная ул.Куйбышева,18</t>
  </si>
  <si>
    <t>ДИО и МАФ карусель шестиместная ул.Ленина,90</t>
  </si>
  <si>
    <t>ДИО и МАФ карусельул.Фрунзе, между домами Аносова,51 и  Ватутина,9</t>
  </si>
  <si>
    <t>ДИО и МАФ качалка -балансир  ул.Дзержинского между д.18 - 20</t>
  </si>
  <si>
    <t>ДИО и МАФ качалка -балансир ул. Пролетарская,87</t>
  </si>
  <si>
    <t>ДИО и МАФ качалка -балансир ул. Сакко-Ванцетти,18</t>
  </si>
  <si>
    <t>ДИО и МАФ качалка -балансир ул.Белорусская,1</t>
  </si>
  <si>
    <t>ДИО и МАФ качалка -балансир ул.Вологина,8</t>
  </si>
  <si>
    <t>ДИО и МАФ качалка -балансир ул.Ленина,90</t>
  </si>
  <si>
    <t>ДИО и МАФ качалка -балансир ул.Ленинградская,48</t>
  </si>
  <si>
    <t>ДИО и МАФ качалка -балансир ул.Паромная,5</t>
  </si>
  <si>
    <t>ДИО и МАФ качалка -балансир ул.Солнечная,4</t>
  </si>
  <si>
    <t>ДИО и МАФ качалка -балансир ул.Центральная,16</t>
  </si>
  <si>
    <t>ДИО и МАФ качалка -балансирул.Вологина,8</t>
  </si>
  <si>
    <t>ДИО и МАФ качалка на пружине "Кабриолет" ул.Аносова,68/1</t>
  </si>
  <si>
    <t>ДИО и МАФ качалка на пружине "Квадроцикл"ул.Батракская между д.47и49</t>
  </si>
  <si>
    <t>ДИО и МАФ качалка на пружине "Лошадка" д/с № 9</t>
  </si>
  <si>
    <t>ДИО и МАФ качалка на пружине "Лягушенок" ул.Ленинградская,48</t>
  </si>
  <si>
    <t>ДИО и МАФ качалка на пружине "Лягушенок" ул.Шмидта,2а</t>
  </si>
  <si>
    <t>ДИО и МАФ качалка на пружине "Лягушонок" ул.Центральная,18</t>
  </si>
  <si>
    <t>ДИО и МАФ качалка на пружине "Мотоцикл" д/с № 9</t>
  </si>
  <si>
    <t>ДИО и МАФ качалка на пружине "Мотоцикл" ул.Дзержинского,6</t>
  </si>
  <si>
    <t>ДИО и МАФ качалка на пружине "Самолетик" ул.Белорусская,1</t>
  </si>
  <si>
    <t>ДИО и МАФ качалка на пружине "Самолетик" ул.Вологина,1</t>
  </si>
  <si>
    <t>ДИО и МАФ качалка-балансир "Слоники" ул.Ватутина,9</t>
  </si>
  <si>
    <t>ДИО и МАФ качалка-балансир ул.3-го Октября,12</t>
  </si>
  <si>
    <t>ДИО и МАФ качалка-балансир ул.Ватутина,1</t>
  </si>
  <si>
    <t>ДИО и МАФ качалка-балансир ул.Ватутина,10</t>
  </si>
  <si>
    <t>ДИО и МАФ качалка-балансир ул.Волго-Донская,6</t>
  </si>
  <si>
    <t>ДИО и МАФ качалка-балансир ул.Гоголя,21</t>
  </si>
  <si>
    <t>ДИО и МАФ качалка-балансир ул.Декабристов,14</t>
  </si>
  <si>
    <t>ДИО и МАФ качалка-балансир ул.Мичурина,8</t>
  </si>
  <si>
    <t>ДИО и МАФ качели Средние на металлических стойках   ул.Фрунзе,1, Аносова,51,Вату</t>
  </si>
  <si>
    <t>ДИО и МАФ качели Средние на металлических стойках - 3 ед.  ул.Фрунзе,1, Аносова,</t>
  </si>
  <si>
    <t>ДИО и МАФ качели Средние на металлических стойках между домами ул.Сакко-Ванцетти</t>
  </si>
  <si>
    <t>ДИО и МАФ качели Средние на металлических стойках ул.Вологина,7</t>
  </si>
  <si>
    <t>ДИО и МАФ качели Средние на металлических стойках ул.Мичурина,5а</t>
  </si>
  <si>
    <t xml:space="preserve">ДИО и МАФ качели Средние на металлических стойкахмежду домами ул.Сакко-Ванцетти </t>
  </si>
  <si>
    <t>ДИО и МАФ качели Средние на металлических стойкахул.Вологина,7</t>
  </si>
  <si>
    <t>ДИО и МАФ качели двойные ул.Аносова,68/1</t>
  </si>
  <si>
    <t>ДИО и МАФ качели двойные ул.Центральная,16</t>
  </si>
  <si>
    <t>ДИО и МАФ качели на металлических стойках ул.Аносова,10</t>
  </si>
  <si>
    <t>ДИО и МАФ качели на металлических стойках ул.Дзержинского,23</t>
  </si>
  <si>
    <t>ДИО и МАФ качели на металлических стойках ул.Ленина</t>
  </si>
  <si>
    <t>ДИО и МАФ качели на металлических стойках ул.М.Горького</t>
  </si>
  <si>
    <t>ДИО и МАФ качели на металлических стойках, с жесткой подвеской "Средние" Дзержин</t>
  </si>
  <si>
    <t>ДИО и МАФ качели на металлических стойках, с жесткой подвеской "Средние"ул.Белор</t>
  </si>
  <si>
    <t>ДИО и МАФ качели на цепях  ул.Шмидта,2а</t>
  </si>
  <si>
    <t>ДИО и МАФ качели на цепях пер. Целинный,1</t>
  </si>
  <si>
    <t>ДИО и МАФ качели на цепях ул. Ленинградская,48</t>
  </si>
  <si>
    <t>ДИО и МАФ качели на цепях ул.Гая, 54,56,58</t>
  </si>
  <si>
    <t>ДИО и МАФ качели на цепях ул.Дзержинского между д. 18и20</t>
  </si>
  <si>
    <t>ДИО и МАФ качели на цепях ул.Куйбышева,18</t>
  </si>
  <si>
    <t>ДИО и МАФ качели на цепях ул.Куйбышева,19</t>
  </si>
  <si>
    <t>ДИО и МАФ качели на цепях ул.Ленина,90</t>
  </si>
  <si>
    <t>ДИО и МАФ качели на цепях ул.Ленина,92</t>
  </si>
  <si>
    <t>ДИО и МАФ качели на цепях ул.Солнечная,4</t>
  </si>
  <si>
    <t>ДИО и МАФ качели ул.Ватутина,1</t>
  </si>
  <si>
    <t>ДИО и МАФ качели ул.Волго-Донская,6</t>
  </si>
  <si>
    <t>ДИО и МАФ качели ул.Вологина,4</t>
  </si>
  <si>
    <t>ДИО и МАФ качели ул.Гоголя,21</t>
  </si>
  <si>
    <t>ДИО и МАФ качели ул.Декабристов,4</t>
  </si>
  <si>
    <t>ДИО и МАФ качели ул.Мичурина,6</t>
  </si>
  <si>
    <t>ДИО и МАФ качели ул.Мичурина,8</t>
  </si>
  <si>
    <t>ДИО и МАФ качели ул.Центральная,18</t>
  </si>
  <si>
    <t>ДИО и МАФ качель №1 без подвеса, без спинки (цепи) ул.Батракская между д.47и49</t>
  </si>
  <si>
    <t>ДИО и МАФ качель №2 без подвеса, без спинки (цепи) ул.Шмидта,1</t>
  </si>
  <si>
    <t>ДИО и МАФ комплекс детский  тип 2 ул.9 Января,9</t>
  </si>
  <si>
    <t>ДИО и МАФ лавочка ул.Чапаева</t>
  </si>
  <si>
    <t>ДИО и МАФ машинка с горкой</t>
  </si>
  <si>
    <t>ДИО и МАФ ограждение игровой площадки ул.3-го Октября,12</t>
  </si>
  <si>
    <t>ДИО и МАФ ограждение металлическое 156,7 п.м. (ул.Мира, 169)</t>
  </si>
  <si>
    <t>ДИО и МАФ паровозик с 1 вагончиком ул.Фрунзе,1</t>
  </si>
  <si>
    <t>ДИО и МАФ песочница  (2050*2050*320 мм) ул.Ленина,117</t>
  </si>
  <si>
    <t>ДИО и МАФ песочница  ул.Фрунзе, между домами Аносова,51 и  Ватутина,9</t>
  </si>
  <si>
    <t>ДИО и МАФ песочница "Забава"ул.Батракская между д.47и49</t>
  </si>
  <si>
    <t>ДИО и МАФ песочница (1400*1400*320 мм) ул.Белорусская</t>
  </si>
  <si>
    <t>ДИО и МАФ песочница (1400*1400*320 мм) ул.Паромная,5</t>
  </si>
  <si>
    <t>ДИО и МАФ песочница Вологина,8</t>
  </si>
  <si>
    <t>ДИО и МАФ песочница Ленина,117</t>
  </si>
  <si>
    <t>ДИО и МАФ песочница Ст.Разина,59</t>
  </si>
  <si>
    <t>ДИО и МАФ песочница ул. Сакко-Ванцетти,18</t>
  </si>
  <si>
    <t>ДИО и МАФ песочница ул.Аносова,10</t>
  </si>
  <si>
    <t>ДИО и МАФ песочница ул.Ватутина,10</t>
  </si>
  <si>
    <t>ДИО и МАФ песочница ул.Волго-Донская,6</t>
  </si>
  <si>
    <t>ДИО и МАФ песочница ул.Вологина,4</t>
  </si>
  <si>
    <t>ДИО и МАФ песочница ул.Вологина,7</t>
  </si>
  <si>
    <t>ДИО и МАФ песочница ул.Гая,54,56,58</t>
  </si>
  <si>
    <t>ДИО и МАФ песочница ул.М.Горького</t>
  </si>
  <si>
    <t>ДИО и МАФ песочница ул.Мичурина,5а</t>
  </si>
  <si>
    <t>ДИО и МАФ песочница ул.Мичурина,6</t>
  </si>
  <si>
    <t>ДИО и МАФ песочница ул.Солнечная,4</t>
  </si>
  <si>
    <t>ДИО и МАФ песочница ул.Шмидта,2а</t>
  </si>
  <si>
    <t>ДИО и МАФ песочницамежду домами ул.Сакко-Ванцетти "18,22 и ул. Куйбышева</t>
  </si>
  <si>
    <t>ДИО и МАФ резиновое покрытие  204 кв.м. ул.Фрунзе,1</t>
  </si>
  <si>
    <t>ДИО и МАФ спортивная площадка  ул.В-Донская,6</t>
  </si>
  <si>
    <t>ДИО и МАФ спортивная площадка пер.Больничный-ул.Гая,50</t>
  </si>
  <si>
    <t>ДИО и МАФ спортивная площадка ул.Куйбышева,18</t>
  </si>
  <si>
    <t>ДИО и МАФ спортивный комплекс ул. 9 Января,9</t>
  </si>
  <si>
    <t>ДИО и МАФ спортивный комплекс ул.Декабристов,4</t>
  </si>
  <si>
    <t>ДИО и МАФ спортивный комплекс ул.Ленина,50</t>
  </si>
  <si>
    <t>ДИО и МАФ спортивный комплекс ул.Мичурина,10</t>
  </si>
  <si>
    <t>ДИО и МАФ стойки для сушки белья ул.В-Донская,11</t>
  </si>
  <si>
    <t>ДИО и МАФ тренажер "Маятник" ул.Ленина,50</t>
  </si>
  <si>
    <t>ДИО и МАФ турник ул.Ленина,117</t>
  </si>
  <si>
    <t>ДИО и МАФ ул.Гая,19</t>
  </si>
  <si>
    <t>ДИО и МАФ шведская стенка ул.3-го Октября,12</t>
  </si>
  <si>
    <t>ДИО и МАФ шведская стенка ул.Ватутина,1</t>
  </si>
  <si>
    <t>ДИО и МАФ шведская стенка ул.Гоголя,21</t>
  </si>
  <si>
    <t>ДИО и МАФ шведская стенка ул.Декабристов,14</t>
  </si>
  <si>
    <t>ДИО и МАФ шведская стенка ул.Мичурина,8</t>
  </si>
  <si>
    <t>000024</t>
  </si>
  <si>
    <t xml:space="preserve">Дальнометр Disto D2 </t>
  </si>
  <si>
    <t>143221255132</t>
  </si>
  <si>
    <t>Оперативное управление c 25.11.2016 - МКУ "Комитет по архитектуре, строительству  и транспорту Администрации г.о. Октябрьск Самарской области"</t>
  </si>
  <si>
    <t>3704</t>
  </si>
  <si>
    <t xml:space="preserve">Двигатель АИР 225 М4 5,5/1500 </t>
  </si>
  <si>
    <t>616..747-750</t>
  </si>
  <si>
    <t>Двухполосная аккустическая система  -4 шт</t>
  </si>
  <si>
    <t>Двухполосная аккустическая система 2 шт.</t>
  </si>
  <si>
    <t>1.013.8.0007</t>
  </si>
  <si>
    <t xml:space="preserve">Демо- система MEGA Oficce FDS 009 настольная карусель 30 пан.черный </t>
  </si>
  <si>
    <t>01360116</t>
  </si>
  <si>
    <t xml:space="preserve">Демо-система напольная </t>
  </si>
  <si>
    <t>Оперативное управление c 13.07.2016 - Администрация городского округа Октябрьск</t>
  </si>
  <si>
    <t>013.6.0186</t>
  </si>
  <si>
    <t>Детектор Детектор банкнот PRO CL-200R автомат для рублей, серый</t>
  </si>
  <si>
    <t>Оперативное управление c 13.03.2015 -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</si>
  <si>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Детская железная дорога  "Искра" с ограждением (62,5 п.м.)</t>
  </si>
  <si>
    <t>Оперативное управление c 17.12.2018 - Муниципальное бюджетное учреждение"Дом культуры  "Железнодорожник" городского округа Октябрьск Самарской области</t>
  </si>
  <si>
    <t>Детский аттракцион "Ветерок" в районе ул.Ленина, 42(парк им. "М.Горького")</t>
  </si>
  <si>
    <t>Оперативное управление c 10.01.2020 - Муниципальное бюджетное учреждение"Дом культуры  "Железнодорожник" городского округа Октябрьск Самарской области</t>
  </si>
  <si>
    <t>616...1180</t>
  </si>
  <si>
    <t xml:space="preserve">Диван </t>
  </si>
  <si>
    <t>Оперативное управление c 07.03.2014 - Муниципальное бюджетное учреждение"Дом культуры  "Железнодорожник" городского округа Октябрьск Самарской области</t>
  </si>
  <si>
    <t>616...1179</t>
  </si>
  <si>
    <t>9080..17</t>
  </si>
  <si>
    <t>Диван  2-х местный</t>
  </si>
  <si>
    <t>01361220</t>
  </si>
  <si>
    <t>Диван  3-местный</t>
  </si>
  <si>
    <t>01380075</t>
  </si>
  <si>
    <t>Диван "Дели" 2-х местный</t>
  </si>
  <si>
    <t>Оперативное управление c 23.01.2014 - Муниципальное казенное учреждение "Централизованная бухгалтерия  городского округа октябрьск Самарской области"</t>
  </si>
  <si>
    <t>1380158</t>
  </si>
  <si>
    <t>Диван "Оскар"</t>
  </si>
  <si>
    <t>Оперативное управление c 01.01.1900 - МБУ городского округа Октябрьск  Самарской области "Дом молодежных организаций"</t>
  </si>
  <si>
    <t>43804000094</t>
  </si>
  <si>
    <t xml:space="preserve">Диван "Отель" двухместный,1350*730*750 </t>
  </si>
  <si>
    <t>43804000159</t>
  </si>
  <si>
    <t xml:space="preserve">Диван 3-местный 1930*730*700 </t>
  </si>
  <si>
    <t>013.6.0037</t>
  </si>
  <si>
    <t>Диван 3-х местн. к/з черный</t>
  </si>
  <si>
    <t>Оперативное управление c 13.03.2020 - Администрация городского округа Октябрьск</t>
  </si>
  <si>
    <t>1.013.6.0070</t>
  </si>
  <si>
    <t>Диван 3-х местный</t>
  </si>
  <si>
    <t>1.013.6.0087</t>
  </si>
  <si>
    <t>01360085</t>
  </si>
  <si>
    <t>Диван 3-х местный (ткань)</t>
  </si>
  <si>
    <t>Оперативное управление c 17.01.2014 - Администрация городского округа Октябрьск</t>
  </si>
  <si>
    <t>43804000089,</t>
  </si>
  <si>
    <t>Диван Бизнес 1160*670*760 3 шт.</t>
  </si>
  <si>
    <t>43804000166,</t>
  </si>
  <si>
    <t>Диван велюр 1500*780*730 3 шт</t>
  </si>
  <si>
    <t>61636...1187</t>
  </si>
  <si>
    <t>Диван кровать с механизмом КУБА - 3р</t>
  </si>
  <si>
    <t>Оперативное управление c 23.01.2014 - Муниципальное бюджетное учреждение "Централизованная библиотечная система" городского округа Октябрьск Самарской области</t>
  </si>
  <si>
    <t>61636..1188</t>
  </si>
  <si>
    <t>Диван кровать с механизмом КУБА -3р</t>
  </si>
  <si>
    <t>Диван садово-парковый на мет ножках ул.Фрунзе,1</t>
  </si>
  <si>
    <t>Диван садово-парковый на метал ножках -8шт.пер.Больничный-ул.Гая,50</t>
  </si>
  <si>
    <t>Диван садово-парковый на метал ножках-6 шт ул.Куйбышева,18 .</t>
  </si>
  <si>
    <t>Диван садово-парковый на метал. ножках ул.Мичурина,2 и ул.Мира,169</t>
  </si>
  <si>
    <t>Диван садово-парковый на метал.ножках  ул.Куйбышева,19</t>
  </si>
  <si>
    <t>Диван садово-парковый на метал.ножках  ул.Фрунзе,1</t>
  </si>
  <si>
    <t>Диван садово-парковый на металлических ножках 3 шт. ул.Пионерская,14</t>
  </si>
  <si>
    <t>43804000162</t>
  </si>
  <si>
    <t xml:space="preserve">Дидактический модуль  "Древесный лабиринт" 450*35*700 </t>
  </si>
  <si>
    <t>43804000163</t>
  </si>
  <si>
    <t xml:space="preserve">Дидактический модуль  "Тропический лес" 450*30*700 </t>
  </si>
  <si>
    <t>013.6.0589</t>
  </si>
  <si>
    <t>Диск 10 кг для штанги 12 шт</t>
  </si>
  <si>
    <t>Оперативное управление c 08.10.2012 - муниципальное бюджетное учреждение городского округа Октябрьск Самарской области "Центр спортивных сооружений"</t>
  </si>
  <si>
    <t>0616...1264</t>
  </si>
  <si>
    <t>Дистилятор ДЭ-4</t>
  </si>
  <si>
    <t>0616...336</t>
  </si>
  <si>
    <t>Дозиметр Дозиметр "РАДЕКС"</t>
  </si>
  <si>
    <t>1380214-5</t>
  </si>
  <si>
    <t>Домра малая (категория 2) 2 ед.</t>
  </si>
  <si>
    <t>1380223</t>
  </si>
  <si>
    <t xml:space="preserve">Домра малая Высшая категория </t>
  </si>
  <si>
    <t>1380203</t>
  </si>
  <si>
    <t xml:space="preserve">Доска ДК </t>
  </si>
  <si>
    <t>Оперативное управление c 01.01.2012 - Муниципальное образовательное учреждение дополнительного образования детей "Детская школа искусств №1"</t>
  </si>
  <si>
    <t>094</t>
  </si>
  <si>
    <t>Доска ДК 12</t>
  </si>
  <si>
    <t>Оперативное управление c 31.12.2013 - Муниципальное образовательное учреждение дополнительного образования детей "Детская школа искусств №2"</t>
  </si>
  <si>
    <t>0616..3206</t>
  </si>
  <si>
    <t>Доска ДК 3 шт.</t>
  </si>
  <si>
    <t>1380230</t>
  </si>
  <si>
    <t>Доска ДК 32 К</t>
  </si>
  <si>
    <t>Оперативное управление c 31.12.2013 - Муниципальное образовательное учреждение дополнительного образования детей "Детская школа искусств №1"</t>
  </si>
  <si>
    <t xml:space="preserve">Доска аудиторная </t>
  </si>
  <si>
    <t>013.6.0260</t>
  </si>
  <si>
    <t>013.6.0486</t>
  </si>
  <si>
    <t>Доска аудиторная  настенная 3-элементная ДН-32М  5 ед.</t>
  </si>
  <si>
    <t>Доска аудиторная 7 шт.</t>
  </si>
  <si>
    <t>61636...1143</t>
  </si>
  <si>
    <t xml:space="preserve">Ель искусственная </t>
  </si>
  <si>
    <t>616...1466</t>
  </si>
  <si>
    <t>Ель искусственная (сосна) искуственная каркасного исполнения "Уральская"</t>
  </si>
  <si>
    <t>Оперативное управление c 31.08.2016 - Муниципальное бюджетное учреждение"Дом культуры  "Железнодорожник" городского округа Октябрьск Самарской области</t>
  </si>
  <si>
    <t>013.6.0302</t>
  </si>
  <si>
    <t>Ель искусственная 240 КЛЕОПАТРА</t>
  </si>
  <si>
    <t>Оперативное управление c 30.12.2020 -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</si>
  <si>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61636...1161</t>
  </si>
  <si>
    <t>Ель искусственная Принцесса -2</t>
  </si>
  <si>
    <t xml:space="preserve">Жалюзи вертикальные с тюлью </t>
  </si>
  <si>
    <t>013.4.0199</t>
  </si>
  <si>
    <t>Жесткий диск 2000Gb HDD SATA-3</t>
  </si>
  <si>
    <t>616..243-272</t>
  </si>
  <si>
    <t>Жилетка сорнаментом в русском стиле 30 шт.</t>
  </si>
  <si>
    <t>Оперативное управление c 05.08.2015 - Муниципальное бюджетное учреждение"Дом культуры  "Железнодорожник" городского округа Октябрьск Самарской области</t>
  </si>
  <si>
    <t>01340006</t>
  </si>
  <si>
    <t>Забор Забор бетонный 1\2 часть вокруг мастерских пер.Железнодорожный-11</t>
  </si>
  <si>
    <t>Заливная двускатная горка  ДК "Костычевский"</t>
  </si>
  <si>
    <t>Заливная двускатная горка  р-н Первомайска</t>
  </si>
  <si>
    <t>Заливная двускатная горка ул.Ленинградская</t>
  </si>
  <si>
    <t>013.6.0715</t>
  </si>
  <si>
    <t>Защитная экипировка  12 комплектов (шлем, защита, нагрудник, налокотники, шорты,</t>
  </si>
  <si>
    <t>Оперативное управление c 30.12.2019 - муниципальное бюджетное учреждение городского округа Октябрьск Самарской области "Центр спортивных сооружений"</t>
  </si>
  <si>
    <t>Защитное ограждение из сетки- рабица по периметру хоккейного корта (30х15) ДК "К</t>
  </si>
  <si>
    <t>Защитное ограждение из сетки- рабица по периметру хоккейного корта (30х15) ул.Га</t>
  </si>
  <si>
    <t>Защитное ограждение из сетки- рабица по периметру хоккейного корта (30х15) ул.Ле</t>
  </si>
  <si>
    <t>013.4.1354</t>
  </si>
  <si>
    <t xml:space="preserve">Заэкранная акустическая система </t>
  </si>
  <si>
    <t>013.4.1356</t>
  </si>
  <si>
    <t>Заэкранная акустическая система SCR</t>
  </si>
  <si>
    <t>013.4.1355</t>
  </si>
  <si>
    <t>013.4.1338</t>
  </si>
  <si>
    <t>Звуковой кинопроцессор  Doldy CP 750</t>
  </si>
  <si>
    <t>616..586</t>
  </si>
  <si>
    <t xml:space="preserve">Зонт "Банан"- </t>
  </si>
  <si>
    <t>616  1490</t>
  </si>
  <si>
    <t>ИБП  Powercom Spider SPd-65N</t>
  </si>
  <si>
    <t>Оперативное управление c 21.11.2016 - Муниципальное бюджетное учреждение "Централизованная библиотечная система" городского округа Октябрьск Самарской области</t>
  </si>
  <si>
    <t>013.4.0254</t>
  </si>
  <si>
    <t>ИБП SVEN источник бесперебойного питания Power Pro + 400SV-001186</t>
  </si>
  <si>
    <t>Оперативное управление c 28.12.2016 - Администрация городского округа Октябрьск</t>
  </si>
  <si>
    <t>000118</t>
  </si>
  <si>
    <t xml:space="preserve">ИБП АРС 525 VA BackUPS ES </t>
  </si>
  <si>
    <t>Оперативное управление c 01.01.2012 - МКУ "Комитет по архитектуре, строительству  и транспорту Администрации г.о. Октябрьск Самарской области"</t>
  </si>
  <si>
    <t>01480000</t>
  </si>
  <si>
    <t>Оперативное управление c 26.11.2012 - Администрация городского округа Октябрьск</t>
  </si>
  <si>
    <t>43801000027</t>
  </si>
  <si>
    <t xml:space="preserve">Игровой стол DFC BASTIA 6 аэрохоккей HM-AT-72301 </t>
  </si>
  <si>
    <t>43801000028</t>
  </si>
  <si>
    <t xml:space="preserve">Игровой стол- футбол DFC ROMA DS-ST-S01 </t>
  </si>
  <si>
    <t>1970084</t>
  </si>
  <si>
    <t>Инагуарационная звезда  "Глава г.о.Октябрьск"</t>
  </si>
  <si>
    <t>43804000070</t>
  </si>
  <si>
    <t>Индивидуальное посадочное место 1500*600/1300*750/850 2 шт.</t>
  </si>
  <si>
    <t>438030000013</t>
  </si>
  <si>
    <t xml:space="preserve">Индукционная портативная система VERT-1a </t>
  </si>
  <si>
    <t>01240200</t>
  </si>
  <si>
    <t xml:space="preserve">Интерактивная доска </t>
  </si>
  <si>
    <t>0414...00002</t>
  </si>
  <si>
    <t>Оперативное управление c 01.01.1900 - ОУ СОШ №8</t>
  </si>
  <si>
    <t>Интерактивная доска  Activ Board 178</t>
  </si>
  <si>
    <t>оперативное управление СЭМЗИС c 31.12.2013 - Общеобразовательное учреждение средняя общеобразовательная школа №2</t>
  </si>
  <si>
    <t>013.4.0566</t>
  </si>
  <si>
    <t>Интерактивная доска Activ Board 178</t>
  </si>
  <si>
    <t>оперативное управление СЭМЗИС c 31.12.2013 - ОУ СОШ №9 "Образовательный центр"</t>
  </si>
  <si>
    <t>013.4.0567</t>
  </si>
  <si>
    <t>оперативное управление СЭМЗИС c 31.12.2013 - ОУ СОШ №8</t>
  </si>
  <si>
    <t>013.4.0570</t>
  </si>
  <si>
    <t>Интерактивная доска aktiv board</t>
  </si>
  <si>
    <t>оперативное управление СЭМЗИС c 31.12.2013 - ОУ СОШ №11 имени Героя Советского Союза Аипова Махмута Ильячевича "Образовательный центр"</t>
  </si>
  <si>
    <t>013.4.0565</t>
  </si>
  <si>
    <t>оперативное управление СЭМЗИС c 31.12.2013 - ОУ ООШ №5</t>
  </si>
  <si>
    <t>013.4.0569</t>
  </si>
  <si>
    <t>оперативное управление СЭМЗИС c 31.12.2013 - ОУ СОШ №3</t>
  </si>
  <si>
    <t>43405000002</t>
  </si>
  <si>
    <t xml:space="preserve">Интерактивный стол SKY 360 49 </t>
  </si>
  <si>
    <t>1.013.4.0018</t>
  </si>
  <si>
    <t>Инфомат Геос 19"V.2.19</t>
  </si>
  <si>
    <t>616  1355</t>
  </si>
  <si>
    <t xml:space="preserve">Информационный стенд из профильной трубы </t>
  </si>
  <si>
    <t>Оперативное управление c 25.12.2015 - Муниципальное бюджетное учреждение "Централизованная библиотечная система" городского округа Октябрьск Самарской области</t>
  </si>
  <si>
    <t>616  1387</t>
  </si>
  <si>
    <t>616..1348</t>
  </si>
  <si>
    <t>616..1347</t>
  </si>
  <si>
    <t>616..1346</t>
  </si>
  <si>
    <t>616..1345</t>
  </si>
  <si>
    <t>013.4.0006</t>
  </si>
  <si>
    <t xml:space="preserve">Источник бесперебойного питания </t>
  </si>
  <si>
    <t>Оперативное управление c 22.07.2013 - МКУ "Финансовое управление Администрации городского округа Октябрьск Самарской области""</t>
  </si>
  <si>
    <t>01341201</t>
  </si>
  <si>
    <t>Оперативное управление c 01.01.1990 - МБУ городского округа Октябрьск  Самарской области "Дом молодежных организаций"</t>
  </si>
  <si>
    <t>0414..156</t>
  </si>
  <si>
    <t>616..064</t>
  </si>
  <si>
    <t>01341313</t>
  </si>
  <si>
    <t>0414..157</t>
  </si>
  <si>
    <t>0414..152-55</t>
  </si>
  <si>
    <t>Источник бесперебойного питания  - 4 ед</t>
  </si>
  <si>
    <t>Источник бесперебойного питания  IPPON Smart Winner 1000</t>
  </si>
  <si>
    <t>31970185</t>
  </si>
  <si>
    <t>Источник бесперебойного питания  UPS Ippon Smart Winner 3000+ComPort+RJ11/45+USB</t>
  </si>
  <si>
    <t>616..84-85</t>
  </si>
  <si>
    <t>Источник бесперебойного питания 2 ед.</t>
  </si>
  <si>
    <t>616..65-70</t>
  </si>
  <si>
    <t>Источник бесперебойного питания 6 ед</t>
  </si>
  <si>
    <t>1.013.4.0054</t>
  </si>
  <si>
    <t>Источник бесперебойного питания APC BX650CI-RS 650VA.230V.AVR</t>
  </si>
  <si>
    <t>1.013.4.0055</t>
  </si>
  <si>
    <t>1.013.4.0056</t>
  </si>
  <si>
    <t>1.013.4.0057</t>
  </si>
  <si>
    <t>1.013.4.0058</t>
  </si>
  <si>
    <t>1.013.4.0059</t>
  </si>
  <si>
    <t>1.013.4.0063</t>
  </si>
  <si>
    <t>1.013.4.0062</t>
  </si>
  <si>
    <t>1.013.4.0060</t>
  </si>
  <si>
    <t>1.013.4.0061</t>
  </si>
  <si>
    <t>013.4.0031</t>
  </si>
  <si>
    <t>Источник бесперебойного питания ASUS 1U RPSU 80+ Gold 770W DPS-770CB</t>
  </si>
  <si>
    <t>Оперативное управление c 31.08.2017 - Администрация городского округа Октябрьск</t>
  </si>
  <si>
    <t>013.4.0137</t>
  </si>
  <si>
    <t>Источник бесперебойного питания CyberPower BR650ELCD.black</t>
  </si>
  <si>
    <t>013.4.0136</t>
  </si>
  <si>
    <t>013.4.0135</t>
  </si>
  <si>
    <t>013.4.0133</t>
  </si>
  <si>
    <t>013.4.0132</t>
  </si>
  <si>
    <t>013.4.0131</t>
  </si>
  <si>
    <t>013.4.0138</t>
  </si>
  <si>
    <t>013.4.0134</t>
  </si>
  <si>
    <t>013.4.0185</t>
  </si>
  <si>
    <t xml:space="preserve">Источник бесперебойного питания Eaton EvoIution 1150 Rack1U Line-interactive </t>
  </si>
  <si>
    <t>Оперативное управление c 22.07.2013 - Администрация городского округа Октябрьск</t>
  </si>
  <si>
    <t>013.4.0184</t>
  </si>
  <si>
    <t>013.4.0032</t>
  </si>
  <si>
    <t>Источник бесперебойного питания Ippon Back Power Pro LCD 800 Euro</t>
  </si>
  <si>
    <t>31970203</t>
  </si>
  <si>
    <t>Источник бесперебойного питания UPS</t>
  </si>
  <si>
    <t>01340026</t>
  </si>
  <si>
    <t>Источник бесперебойного питания АСС  650 VA Bask UPS BK 650 MI\BK 650EI</t>
  </si>
  <si>
    <t>013.6.0002</t>
  </si>
  <si>
    <t xml:space="preserve">Источник питания АРС 525 VA </t>
  </si>
  <si>
    <t>Оперативное управление c 03.11.2012 - МКУ "Финансовое управление Администрации городского округа Октябрьск Самарской области""</t>
  </si>
  <si>
    <t>01340025</t>
  </si>
  <si>
    <t xml:space="preserve">Источник питания АРС Back UPS </t>
  </si>
  <si>
    <t>034.5.0117</t>
  </si>
  <si>
    <t>Кабина Мобильная туалетная  класса "Стандарт" (с баком)</t>
  </si>
  <si>
    <t>Оперативное управление c 12.12.2013 -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</si>
  <si>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034.5.0118</t>
  </si>
  <si>
    <t>Кабина Мобильная туалетная класса "Стандарт" (с баком)</t>
  </si>
  <si>
    <t>013.6.0196</t>
  </si>
  <si>
    <t xml:space="preserve">Картотека Практик AFC-07 шкаф 7 секционный </t>
  </si>
  <si>
    <t>616...609</t>
  </si>
  <si>
    <t xml:space="preserve">Карусель </t>
  </si>
  <si>
    <t>616..621</t>
  </si>
  <si>
    <t>01360112</t>
  </si>
  <si>
    <t>Касса замены игроков 1 комплект</t>
  </si>
  <si>
    <t>23404000008</t>
  </si>
  <si>
    <t xml:space="preserve">Кассовое оборудование </t>
  </si>
  <si>
    <t>23404000003</t>
  </si>
  <si>
    <t xml:space="preserve">Кассовое оборудование Эвотор 7.3 Смарт-терминал без ФН с фискальным накопителем </t>
  </si>
  <si>
    <t>Оперативное управление c 31.12.2019 - Муниципальное бюджетное учреждение "Городской краеведческий музей" городского округа Октябрьск Самарской области</t>
  </si>
  <si>
    <t>23404000180</t>
  </si>
  <si>
    <t xml:space="preserve">Кассовый аппарат </t>
  </si>
  <si>
    <t>210134000007</t>
  </si>
  <si>
    <t>Кассовый аппарат "АТОЛ 30Ф" с ФН.USB (на 13 месяцев)</t>
  </si>
  <si>
    <t>034.2.0145</t>
  </si>
  <si>
    <t>Кассовый аппарат "Меркурий-180К" версия 01</t>
  </si>
  <si>
    <t>Оперативное управление c 09.09.2014 -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</si>
  <si>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43804000139</t>
  </si>
  <si>
    <t xml:space="preserve">Кафедра 2400*700*800*750/1000 </t>
  </si>
  <si>
    <t>616...729</t>
  </si>
  <si>
    <t xml:space="preserve">Кафедра выдачи </t>
  </si>
  <si>
    <t>43804000115</t>
  </si>
  <si>
    <t xml:space="preserve">Кафедра выдачи Л.001.001 1200*750*850 </t>
  </si>
  <si>
    <t>43804000060</t>
  </si>
  <si>
    <t xml:space="preserve">Кафедра выдачи Л.001.001. 1113*1093*1160 </t>
  </si>
  <si>
    <t>43804000067</t>
  </si>
  <si>
    <t xml:space="preserve">Кафедра выдачи Л.001.008 1678*1057*1160 </t>
  </si>
  <si>
    <t>43804000046</t>
  </si>
  <si>
    <t xml:space="preserve">Кафедра выдачи Л.001.009 1678*1057*1160 </t>
  </si>
  <si>
    <t>616...295</t>
  </si>
  <si>
    <t xml:space="preserve">Качалка-балансир "Малая"- </t>
  </si>
  <si>
    <t>616..301-2</t>
  </si>
  <si>
    <t>Качалка-балансир "Малая"- 2 ед</t>
  </si>
  <si>
    <t>616...312</t>
  </si>
  <si>
    <t xml:space="preserve">Качели на метал.стойке Малые </t>
  </si>
  <si>
    <t>013.6.1125</t>
  </si>
  <si>
    <t>Клюшка цельная для гольфа 2 шт</t>
  </si>
  <si>
    <t>012.6.0001</t>
  </si>
  <si>
    <t xml:space="preserve">Ковер борцовский </t>
  </si>
  <si>
    <t>оперативное управление СЭМЗИС c 01.01.2012 - ОУ СОШ №3</t>
  </si>
  <si>
    <t>012.6.0007</t>
  </si>
  <si>
    <t>Ковер борцовский 10х6м.</t>
  </si>
  <si>
    <t xml:space="preserve">Ковер для игровой </t>
  </si>
  <si>
    <t>оперативное управление СЭМЗИС c 06.08.2015 - ОУ СОШ №9 "Образовательный центр"</t>
  </si>
  <si>
    <t>013.6.0756</t>
  </si>
  <si>
    <t>Ковер для игровой ANTIGUE 2048</t>
  </si>
  <si>
    <t>0616..1267</t>
  </si>
  <si>
    <t>Колбонагреватель Колбонагреватель</t>
  </si>
  <si>
    <t>616...1129</t>
  </si>
  <si>
    <t xml:space="preserve">Колесная опора в сборе </t>
  </si>
  <si>
    <t>013.4.0062</t>
  </si>
  <si>
    <t xml:space="preserve">Колесо измерительное электронное </t>
  </si>
  <si>
    <t>постановление c 20.07.2016 -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</si>
  <si>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0616..287</t>
  </si>
  <si>
    <t>Коллекция моделей кристаллических решёток</t>
  </si>
  <si>
    <t>616...630</t>
  </si>
  <si>
    <t xml:space="preserve">Колокольчики оркестровые </t>
  </si>
  <si>
    <t>Оперативное управление c 16.06.2015 - Муниципальное бюджетное учреждение"Дом культуры  "Железнодорожник" городского округа Октябрьск Самарской области</t>
  </si>
  <si>
    <t>013.8.1188</t>
  </si>
  <si>
    <t>Командный аттракцион "Лошадиные  скачки"</t>
  </si>
  <si>
    <t>Оперативное управление c 15.08.2018 - МБУ городского округа Октябрьск  Самарской области "Дом молодежных организаций"</t>
  </si>
  <si>
    <t>013.8.1189</t>
  </si>
  <si>
    <t>Командный аттракцион "Лошадиные скачки"</t>
  </si>
  <si>
    <t>01240069</t>
  </si>
  <si>
    <t xml:space="preserve">Комбинированное спортивное табло для улицы </t>
  </si>
  <si>
    <t>61600000548</t>
  </si>
  <si>
    <t>Комбо  для бас гитары</t>
  </si>
  <si>
    <t>1380027</t>
  </si>
  <si>
    <t>Комбо уселитель Фендер</t>
  </si>
  <si>
    <t>31970186</t>
  </si>
  <si>
    <t>Коммутатор D-Link DGS-1210-16 12-port UTP 10/100/1000 BASE-T+4 combo 1000BASE-T/</t>
  </si>
  <si>
    <t>000122</t>
  </si>
  <si>
    <t xml:space="preserve">Коммутатор D-Link DGS-1500-28 24 порта Ethermet 10/100/1000 Мбит/-сек и 4 роrts </t>
  </si>
  <si>
    <t>0852.0552</t>
  </si>
  <si>
    <t>013.4.0249</t>
  </si>
  <si>
    <t>Коммутатор Mikrotik CRS328-24P-4S+RM</t>
  </si>
  <si>
    <t>013.4.0139</t>
  </si>
  <si>
    <t>Коммутатор TP-Link-SL54281</t>
  </si>
  <si>
    <t>013.4.1357</t>
  </si>
  <si>
    <t xml:space="preserve">Коммутация для звукового оборудования </t>
  </si>
  <si>
    <t>06163612..4</t>
  </si>
  <si>
    <t>Комплект  "Строит кроха"</t>
  </si>
  <si>
    <t>Оперативное управление c 14.04.2015 - Общеобразовательное учреждение средняя общеобразовательная школа №2</t>
  </si>
  <si>
    <t>061636122..6</t>
  </si>
  <si>
    <t>Комплект  "Теремок"</t>
  </si>
  <si>
    <t>616...1498</t>
  </si>
  <si>
    <t>Комплект  2ак,система 10 с активным микшером 2х340W,4микр.+3стер.+реверб.i
Pod/i</t>
  </si>
  <si>
    <t>0000943</t>
  </si>
  <si>
    <t>Комплект  автоматики в котельной №1</t>
  </si>
  <si>
    <t>616...667</t>
  </si>
  <si>
    <t>Комплект  акустической системы</t>
  </si>
  <si>
    <t>041430..147</t>
  </si>
  <si>
    <t>Комплект  в бухгалтерию: Системный блок Carbon</t>
  </si>
  <si>
    <t>6952310088</t>
  </si>
  <si>
    <t>Комплект  влажных препаратов "Особенности строения организмов"</t>
  </si>
  <si>
    <t>636952410090</t>
  </si>
  <si>
    <t>Комплект  гербариев растений</t>
  </si>
  <si>
    <t>0616...241</t>
  </si>
  <si>
    <t>Комплект  демонстрационных моделей"Натуральные элементы"</t>
  </si>
  <si>
    <t>013.6.1127</t>
  </si>
  <si>
    <t>Комплект  для разметки площадки для пляжного волейбола KV.REZAC</t>
  </si>
  <si>
    <t>6952410122</t>
  </si>
  <si>
    <t>Комплект  карточек "Гигиена человека"</t>
  </si>
  <si>
    <t>6952410124</t>
  </si>
  <si>
    <t>Комплект  карточек "Круговорот биогенных элементов"</t>
  </si>
  <si>
    <t>6952410127</t>
  </si>
  <si>
    <t>Комплект  карточек "Размножение растений и животных"</t>
  </si>
  <si>
    <t>636952410089</t>
  </si>
  <si>
    <t>Комплект  муляжей "Позвоночные животные"</t>
  </si>
  <si>
    <t>6952410094</t>
  </si>
  <si>
    <t>Комплект  муляжей "Результат искусственного отбора на примере культурных растени</t>
  </si>
  <si>
    <t>Комплект  оборудования для сценического освещения сцены</t>
  </si>
  <si>
    <t>Оперативное управление c 30.12.2020 - Муниципальное бюджетное учреждение городского округа Октябрьск Самарской области  "Культурно- досуговый комплекс "Октябрьский"</t>
  </si>
  <si>
    <t>01360040</t>
  </si>
  <si>
    <t>Комплект  по волновой оптике</t>
  </si>
  <si>
    <t>01360039</t>
  </si>
  <si>
    <t>Комплект  по геометрической оптике на магнитных держателях</t>
  </si>
  <si>
    <t>163695281-73</t>
  </si>
  <si>
    <t>Комплект  приборов и посуды для микроскопирования - 15 шт.</t>
  </si>
  <si>
    <t>Комплект  спортивного оборудования</t>
  </si>
  <si>
    <t>01360150</t>
  </si>
  <si>
    <t>Комплект  термометра контактного</t>
  </si>
  <si>
    <t>Оперативное управление c 13.07.2015 - Администрация городского округа Октябрьск</t>
  </si>
  <si>
    <t>0616..330</t>
  </si>
  <si>
    <t>Комплект  транспарантов</t>
  </si>
  <si>
    <t>01340062</t>
  </si>
  <si>
    <t>Комплект  электроснабжения</t>
  </si>
  <si>
    <t>01360032</t>
  </si>
  <si>
    <t>Комплект "Вращение", согласованный с компьютерным измерительным блоком</t>
  </si>
  <si>
    <t>0616..0182</t>
  </si>
  <si>
    <t>Комплект : стол теннисный + 4 ракетки</t>
  </si>
  <si>
    <t>0136001</t>
  </si>
  <si>
    <t>Комплект Готовый комплект шкафы 1600</t>
  </si>
  <si>
    <t>Оперативное управление c 15.01.2016 -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</si>
  <si>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0136002</t>
  </si>
  <si>
    <t>Комплект Готовый комплект шкафы 2000</t>
  </si>
  <si>
    <t>01341179</t>
  </si>
  <si>
    <t>Комплект Мобильный звукоусилительный</t>
  </si>
  <si>
    <t>013.8.1359</t>
  </si>
  <si>
    <t xml:space="preserve">Комплект коммутации акустических систем </t>
  </si>
  <si>
    <t>Оперативное управление c 21.12.2018 - МБУ городского округа Октябрьск  Самарской области "Дом молодежных организаций"</t>
  </si>
  <si>
    <t>0616..262</t>
  </si>
  <si>
    <t>Комплект мерных колб</t>
  </si>
  <si>
    <t>01360031</t>
  </si>
  <si>
    <t>Комплект по механике поступательного движения, согласованный с компьютерным изме</t>
  </si>
  <si>
    <t>0616...1340</t>
  </si>
  <si>
    <t>Комплект приборов для изучения пр-па радиоприёма</t>
  </si>
  <si>
    <t>616...1169</t>
  </si>
  <si>
    <t xml:space="preserve">Комплект сантехнического оборудования </t>
  </si>
  <si>
    <t>133</t>
  </si>
  <si>
    <t>013.6.0890</t>
  </si>
  <si>
    <t>Комплект спортивной формы для игрока в хоккей 20 шт</t>
  </si>
  <si>
    <t>Оперативное управление c 05.08.2014 - муниципальное бюджетное учреждение городского округа Октябрьск Самарской области "Центр спортивных сооружений"</t>
  </si>
  <si>
    <t>013.6.0891</t>
  </si>
  <si>
    <t>Комплект спортивной формы хоккейного вратаря 2 шт.</t>
  </si>
  <si>
    <t>0616..232</t>
  </si>
  <si>
    <t>Комплект таблиц по физике ТСО-Ф</t>
  </si>
  <si>
    <t>616....053</t>
  </si>
  <si>
    <t xml:space="preserve">Комплект тарелок </t>
  </si>
  <si>
    <t>616...639</t>
  </si>
  <si>
    <t>013.6.0062</t>
  </si>
  <si>
    <t>Комплект тренажерный Комплект тренажеров</t>
  </si>
  <si>
    <t>Оперативное управление c 15.05.2013 - муниципальное бюджетное учреждение городского округа Октябрьск Самарской области "Центр спортивных сооружений"</t>
  </si>
  <si>
    <t>0616..1233</t>
  </si>
  <si>
    <t>Комплект цифровых измерителей тока и напряжения демонстрационный ТСО-Ф</t>
  </si>
  <si>
    <t>013.4.0417</t>
  </si>
  <si>
    <t xml:space="preserve">Комплект"Строительный кран"- 2 ед. </t>
  </si>
  <si>
    <t>616...483</t>
  </si>
  <si>
    <t xml:space="preserve">Компьютер </t>
  </si>
  <si>
    <t>оперативное управление СЭМЗИС c 29.12.2012 - ОУ СОШ №11 имени Героя Советского Союза Аипова Махмута Ильячевича "Образовательный центр"</t>
  </si>
  <si>
    <t>90804002</t>
  </si>
  <si>
    <t>Оперативное управление c 01.01.1900 - МКУ "Финансовое управление Администрации городского округа Октябрьск Самарской области""</t>
  </si>
  <si>
    <t>013.4.0001</t>
  </si>
  <si>
    <t>Оперативное управление c 01.10.2012 -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</si>
  <si>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1380012</t>
  </si>
  <si>
    <t>1380048</t>
  </si>
  <si>
    <t>1380054</t>
  </si>
  <si>
    <t>01341311</t>
  </si>
  <si>
    <t>01340030</t>
  </si>
  <si>
    <t>616...041</t>
  </si>
  <si>
    <t>4036</t>
  </si>
  <si>
    <t>90804037</t>
  </si>
  <si>
    <t>Оперативное управление c 30.11.2005 - МКУ "Финансовое управление Администрации городского округа Октябрьск Самарской области""</t>
  </si>
  <si>
    <t>90804005</t>
  </si>
  <si>
    <t>Оперативное управление c 01.01.2005 - МКУ "Финансовое управление Администрации городского округа Октябрьск Самарской области""</t>
  </si>
  <si>
    <t>01360003</t>
  </si>
  <si>
    <t>Оперативное управление c 30.12.2011 - ОУ СОШ №8</t>
  </si>
  <si>
    <t>1380300</t>
  </si>
  <si>
    <t>01360062</t>
  </si>
  <si>
    <t>616...766</t>
  </si>
  <si>
    <t>616..062</t>
  </si>
  <si>
    <t>4048</t>
  </si>
  <si>
    <t>013.4.0412</t>
  </si>
  <si>
    <t>Оперативное управление c 30.12.2011 - ОУ СОШ №3</t>
  </si>
  <si>
    <t>6163...</t>
  </si>
  <si>
    <t>616...1240</t>
  </si>
  <si>
    <t>313...767</t>
  </si>
  <si>
    <t>616...602</t>
  </si>
  <si>
    <t>передаточный акт c 25.06.2015 -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</si>
  <si>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1380035</t>
  </si>
  <si>
    <t>4035</t>
  </si>
  <si>
    <t>013.4.0432</t>
  </si>
  <si>
    <t>оперативное управление СЭМЗИС c 01.01.2012 - ОУ ООШ №5</t>
  </si>
  <si>
    <t>1380227</t>
  </si>
  <si>
    <t>Оперативное управление c 02.04.2013 - Муниципальное образовательное учреждение дополнительного образования детей "Детская школа искусств №1"</t>
  </si>
  <si>
    <t>013.4.0563</t>
  </si>
  <si>
    <t>013.4.0035</t>
  </si>
  <si>
    <t>Оперативное управление c 15.05.2018 - МКУ "Комитет по архитектуре, строительству  и транспорту Администрации г.о. Октябрьск Самарской области"</t>
  </si>
  <si>
    <t>013.4.1328</t>
  </si>
  <si>
    <t>Оперативное управление c 09.08.2018 - Муниципальное казенное учреждение "Централизованная бухгалтерия  городского округа октябрьск Самарской области"</t>
  </si>
  <si>
    <t>013.4.0034</t>
  </si>
  <si>
    <t>Оперативное управление c 30.03.2018 - МКУ "Комитет по архитектуре, строительству  и транспорту Администрации г.о. Октябрьск Самарской области"</t>
  </si>
  <si>
    <t>01360084</t>
  </si>
  <si>
    <t>01340058</t>
  </si>
  <si>
    <t>Оперативное управление c 31.12.2013 - МКУ г.о.Октябрьск "Управление по вопросам ЖКХ, энергетики и функционирования ЕДДС"</t>
  </si>
  <si>
    <t>072</t>
  </si>
  <si>
    <t>1380200</t>
  </si>
  <si>
    <t>013.4.0506</t>
  </si>
  <si>
    <t>оперативное управление СЭМЗИС c 01.01.2012 - ОУ СОШ №11 имени Героя Советского Союза Аипова Махмута Ильячевича "Образовательный центр"</t>
  </si>
  <si>
    <t>908...064</t>
  </si>
  <si>
    <t>616...477</t>
  </si>
  <si>
    <t>616..1020</t>
  </si>
  <si>
    <t>1380010</t>
  </si>
  <si>
    <t>4038</t>
  </si>
  <si>
    <t>0414302..33</t>
  </si>
  <si>
    <t>Компьютер   LG</t>
  </si>
  <si>
    <t>616...130</t>
  </si>
  <si>
    <t>Компьютер  (бух)</t>
  </si>
  <si>
    <t>Оперативное управление c 09.08.2012 - Муниципальное казенное учреждение "Централизованная бухгалтерия  городского округа октябрьск Самарской области"</t>
  </si>
  <si>
    <t>616...161</t>
  </si>
  <si>
    <t>143020260122</t>
  </si>
  <si>
    <t>Компьютер  (системный блок 3,0 GHz/DDR3. монитор Philips 20)</t>
  </si>
  <si>
    <t>01360004</t>
  </si>
  <si>
    <t>Компьютер  (системный блок Sunrise Bisiness с монитором 21,5 АОС мышь Oklick, кл</t>
  </si>
  <si>
    <t>138..180-182</t>
  </si>
  <si>
    <t>Компьютер  -3 шт.</t>
  </si>
  <si>
    <t>616  1495</t>
  </si>
  <si>
    <t>Компьютер  Celeron G1840/H81/4G</t>
  </si>
  <si>
    <t>01340564</t>
  </si>
  <si>
    <t>Компьютер  DNS Office</t>
  </si>
  <si>
    <t>Оперативное управление c 28.11.2013 - муниципальное бюджетное учреждение городского округа Октябрьск Самарской области "Центр спортивных сооружений"</t>
  </si>
  <si>
    <t>013.4.0106</t>
  </si>
  <si>
    <t>Компьютер  DNS в комплекте (процессор, монитор, клавиатура, мышь, сетевой фильтр</t>
  </si>
  <si>
    <t>Оперативное управление c 20.08.2013 -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</si>
  <si>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013.4.0111</t>
  </si>
  <si>
    <t>013.4.0108</t>
  </si>
  <si>
    <t>013.4.0107</t>
  </si>
  <si>
    <t>013.4.0024</t>
  </si>
  <si>
    <t>Компьютер  FLATRON L 1752 S</t>
  </si>
  <si>
    <t>Оперативное управление c 01.01.1900 - МКУ "Комитет по архитектуре, строительству  и транспорту Администрации г.о. Октябрьск Самарской области"</t>
  </si>
  <si>
    <t>000107</t>
  </si>
  <si>
    <t>Компьютер  Intel Dvai-Care/IGb/160 Gb/LVL-RW/XP Vidio Int/400W/key/mouse</t>
  </si>
  <si>
    <t>00023</t>
  </si>
  <si>
    <t>Компьютер  LG 17</t>
  </si>
  <si>
    <t>4042</t>
  </si>
  <si>
    <t>Компьютер  LG 17 L 1750S LCD</t>
  </si>
  <si>
    <t>034.2.0122</t>
  </si>
  <si>
    <t>Компьютер  Semprol в комплекте (процессор, монитор BenQ, мышь, клавиатура Genius</t>
  </si>
  <si>
    <t>4052</t>
  </si>
  <si>
    <t>Компьютер  РН 2,8/160Gb /1024 MB/DVD-RW W-S 5261</t>
  </si>
  <si>
    <t>4009</t>
  </si>
  <si>
    <t>Компьютер  С700</t>
  </si>
  <si>
    <t>4006</t>
  </si>
  <si>
    <t>Компьютер  Сeleron</t>
  </si>
  <si>
    <t>01326120</t>
  </si>
  <si>
    <t>Компьютер  в комплекте</t>
  </si>
  <si>
    <t>01326130,31</t>
  </si>
  <si>
    <t>01326130</t>
  </si>
  <si>
    <t>1360007</t>
  </si>
  <si>
    <t>Компьютер  в комплекте "LG"</t>
  </si>
  <si>
    <t>01340066</t>
  </si>
  <si>
    <t>Компьютер  в комплекте: системный блок Intel Pentium Pentium Dual-Core.  монитор</t>
  </si>
  <si>
    <t>13401000001</t>
  </si>
  <si>
    <t>Компьютер  персональный</t>
  </si>
  <si>
    <t>0000006</t>
  </si>
  <si>
    <t>Компьютер (сист.блок Sunrise Bisiness с монит.21,5 АОС,мышь Oklick,клав.Genius)</t>
  </si>
  <si>
    <t>Оперативное управление c 19.05.2015 -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</si>
  <si>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143020260123</t>
  </si>
  <si>
    <t>Компьютер (системный блок 3,0 GHz/DDR3. монитор Philips 20)</t>
  </si>
  <si>
    <t>Компьютер (системный блок Intel G4600/4gb/500gb/450w/dvd+rw/win 10 pro,
монитор,</t>
  </si>
  <si>
    <t>Оперативное управление c 27.09.2018 - Администрация городского округа Октябрьск</t>
  </si>
  <si>
    <t>.124,127,128</t>
  </si>
  <si>
    <t>Компьютер -3 шт.</t>
  </si>
  <si>
    <t>616..068-071</t>
  </si>
  <si>
    <t>Компьютер -4 шт</t>
  </si>
  <si>
    <t>616..50-61</t>
  </si>
  <si>
    <t>Компьютер 13 шт.</t>
  </si>
  <si>
    <t>616...731-32</t>
  </si>
  <si>
    <t>Компьютер 2 ед.</t>
  </si>
  <si>
    <t>4050</t>
  </si>
  <si>
    <t>Компьютер 2,8/80Gb/512Mb/LCD17  (л) Монитор LCD-17   Samsung 740 6888-25  H4-30g</t>
  </si>
  <si>
    <t>013.4.0490</t>
  </si>
  <si>
    <t>Компьютер 3 ед</t>
  </si>
  <si>
    <t>Компьютер 4 шт.</t>
  </si>
  <si>
    <t>01341279</t>
  </si>
  <si>
    <t>Компьютер AMD A10 5800/DDR3</t>
  </si>
  <si>
    <t>Оперативное управление c 31.12.2015 -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</si>
  <si>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01361338</t>
  </si>
  <si>
    <t>Компьютер Atlas H239/8Gb DDR4/AMD Ruzen 3 3200G 4*3600 МГц/AMD Radeon Vega 8/1TB</t>
  </si>
  <si>
    <t>Оперативное управление c 30.12.2020 - Муниципальное образовательное учреждение дополнительного образования детей "Детская школа искусств №1"</t>
  </si>
  <si>
    <t>4066</t>
  </si>
  <si>
    <t>Компьютер CORE 2D8500 /320SATA/1024Mb/450W Монитор LCD17 Samsung</t>
  </si>
  <si>
    <t>Оперативное управление c 01.01.1990 - МКУ "Финансовое управление Администрации городского округа Октябрьск Самарской области""</t>
  </si>
  <si>
    <t>90800020</t>
  </si>
  <si>
    <t>Компьютер Celeron 2,8  -</t>
  </si>
  <si>
    <t>передаточный акт c 28.02.2018 -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</si>
  <si>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01340538</t>
  </si>
  <si>
    <t>Компьютер Celeron 2.8/1024//160/int/dvd-rw/xp, 
дата выпуска - 27.12.2007г.
Cele</t>
  </si>
  <si>
    <t>90804060</t>
  </si>
  <si>
    <t>Компьютер Core 2 E 6550/160Gb/512Mb/LCD 17/КВ/В</t>
  </si>
  <si>
    <t>Оперативное управление c 06.02.2008 - МКУ "Финансовое управление Администрации городского округа Октябрьск Самарской области""</t>
  </si>
  <si>
    <t xml:space="preserve">Компьютер Core I3-2120/4Cb/500/SVCA/DVDRW/Win7HB </t>
  </si>
  <si>
    <t>013.4.0027</t>
  </si>
  <si>
    <t>Компьютер Inte i3 6100/4gb/int/dvdrw/int/450w/W in10 64bit/
Монитор 21,5/Кл./мыш</t>
  </si>
  <si>
    <t>Оперативное управление c 20.06.2017 -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</si>
  <si>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Компьютер IntelGorei 3-7100</t>
  </si>
  <si>
    <t>43402000029,</t>
  </si>
  <si>
    <t>Компьютер Pentium + Монитор - 8 шт.</t>
  </si>
  <si>
    <t>90800036</t>
  </si>
  <si>
    <t>Компьютер Pentium D 3,0/512/160</t>
  </si>
  <si>
    <t>034.2.0142</t>
  </si>
  <si>
    <t>Компьютер Pentium в комплекте (процессор, монитор 19,5 BenQ, мышь, клавиатура, с</t>
  </si>
  <si>
    <t>Оперативное управление c 09.06.2014 -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</si>
  <si>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034.2.0143</t>
  </si>
  <si>
    <t>013.4.0421</t>
  </si>
  <si>
    <t xml:space="preserve">Компьютер Samtron </t>
  </si>
  <si>
    <t>616...479</t>
  </si>
  <si>
    <t>Компьютер Компьютер</t>
  </si>
  <si>
    <t>616...475</t>
  </si>
  <si>
    <t>616...760</t>
  </si>
  <si>
    <t>Компьютер Компьютер (библ)</t>
  </si>
  <si>
    <t>Компьютер Компьютер в комплекте</t>
  </si>
  <si>
    <t>передаточный акт c 14.07.2015 -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</si>
  <si>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0414...024</t>
  </si>
  <si>
    <t>Компьютер Персональный</t>
  </si>
  <si>
    <t>00037</t>
  </si>
  <si>
    <t>Компьютер Персональный Р4Р800 - VM</t>
  </si>
  <si>
    <t>0414..204-05</t>
  </si>
  <si>
    <t>Компьютер Прагма - 2 ед.</t>
  </si>
  <si>
    <t>0414..1159</t>
  </si>
  <si>
    <t>Компьютер Рабочее место библиотекаря</t>
  </si>
  <si>
    <t>013.4.329</t>
  </si>
  <si>
    <t>Компьютер в комплекте</t>
  </si>
  <si>
    <t>Оперативное управление c 01.08.2018 - Муниципальное казенное учреждение "Централизованная бухгалтерия  городского округа октябрьск Самарской области"</t>
  </si>
  <si>
    <t>013.4.1331</t>
  </si>
  <si>
    <t>013.4.1332</t>
  </si>
  <si>
    <t>01341301</t>
  </si>
  <si>
    <t xml:space="preserve">Компьютер в комплекте </t>
  </si>
  <si>
    <t>Вычислительная техника / Машины и оборудование</t>
  </si>
  <si>
    <t>Оперативное управление c 21.11.2016 - Муниципальное казенное учреждение "Централизованная бухгалтерия  городского округа октябрьск Самарской области"</t>
  </si>
  <si>
    <t>616...1134</t>
  </si>
  <si>
    <t>616369..1570</t>
  </si>
  <si>
    <t>01341299</t>
  </si>
  <si>
    <t>постановление c 21.11.2016 - Муниципальное казенное учреждение "Централизованная бухгалтерия  городского округа октябрьск Самарской области"</t>
  </si>
  <si>
    <t>01341300</t>
  </si>
  <si>
    <t>110134271</t>
  </si>
  <si>
    <t>36960301241</t>
  </si>
  <si>
    <t>616...1126</t>
  </si>
  <si>
    <t>Оперативное управление c 15.05.2013 - Муниципальное бюджетное учреждение"Дом культуры  "Железнодорожник" городского округа Октябрьск Самарской области</t>
  </si>
  <si>
    <t>616..776</t>
  </si>
  <si>
    <t>1360008</t>
  </si>
  <si>
    <t>616  1124</t>
  </si>
  <si>
    <t>Оперативное управление c 15.05.2013 - Муниципальное казенное учреждение "Централизованная бухгалтерия  городского округа октябрьск Самарской области"</t>
  </si>
  <si>
    <t>Компьютер в комплекте (Системый блок Office Pro, монитор 23,6 Samsung)</t>
  </si>
  <si>
    <t>Оперативное управление c 03.12.2020 - Дума городского округа Октябрьск</t>
  </si>
  <si>
    <t>036.2.0140</t>
  </si>
  <si>
    <t>Компьютер в комплекте DNS Home  (процессор, монитор LG 20, клавиатура+ мышь пров</t>
  </si>
  <si>
    <t>Оперативное управление c 25.02.2014 -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</si>
  <si>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616..1002</t>
  </si>
  <si>
    <t>Компьютер в комплекте Компьютер</t>
  </si>
  <si>
    <t>01340080</t>
  </si>
  <si>
    <t xml:space="preserve">Компьютер в комплекте Монитор  21.5 LG, системный блок Corе,  клавиатура + мышь </t>
  </si>
  <si>
    <t>Оперативное управление c 14.05.2013 - МКУ г.о.Октябрьск "Управление по вопросам ЖКХ, энергетики и функционирования ЕДДС"</t>
  </si>
  <si>
    <t>01340010</t>
  </si>
  <si>
    <t>Компьютер в комплекте Монитор Acer 21.5, системный блок Celeron G 550/Р8Н61, мыш</t>
  </si>
  <si>
    <t>013.4.0016</t>
  </si>
  <si>
    <t xml:space="preserve">Компьютер в комплекте Монитор LG E 1942C
Системный блок
</t>
  </si>
  <si>
    <t>93910292</t>
  </si>
  <si>
    <t>Компьютер в комплекте Принтер/копир/сканер Canon I-SENSYS MF 4410</t>
  </si>
  <si>
    <t>000035</t>
  </si>
  <si>
    <t>Компьютер персональный  Pentium 4-2.4 GHz</t>
  </si>
  <si>
    <t>143020209130</t>
  </si>
  <si>
    <t>Компьютер системный блок i5, монитор BenQ клавиатура, мышь)</t>
  </si>
  <si>
    <t>01361083</t>
  </si>
  <si>
    <t xml:space="preserve">Кондиционер </t>
  </si>
  <si>
    <t>84</t>
  </si>
  <si>
    <t>Оперативное управление c 09.01.2014 - Администрация городского округа Октябрьск</t>
  </si>
  <si>
    <t>01360068</t>
  </si>
  <si>
    <t>01360069</t>
  </si>
  <si>
    <t>01360070</t>
  </si>
  <si>
    <t>01340067</t>
  </si>
  <si>
    <t>1630019</t>
  </si>
  <si>
    <t>1630018</t>
  </si>
  <si>
    <t>1630004</t>
  </si>
  <si>
    <t>постановление c 15.11.2019 - Администрация городского округа Октябрьск</t>
  </si>
  <si>
    <t>31970180</t>
  </si>
  <si>
    <t>Кондиционер  GENERAL CLIMATE 12 HRI</t>
  </si>
  <si>
    <t>91001640</t>
  </si>
  <si>
    <t>Кондиционер  GENERAL CLIMATE GC-GU SO7HRI</t>
  </si>
  <si>
    <t>Оперативное управление c 28.02.2018 - Муниципальное казенное учреждение "Централизованная бухгалтерия  городского округа октябрьск Самарской области"</t>
  </si>
  <si>
    <t>31970172</t>
  </si>
  <si>
    <t>Кондиционер  GENERAL CLIMATE Panasonic KX - FT 984</t>
  </si>
  <si>
    <t>01340017</t>
  </si>
  <si>
    <t>Кондиционер  Сплит-система ZANUSI ZACS-07 H/N1</t>
  </si>
  <si>
    <t>Оперативное управление c 20.12.2013 - МКУ г.о.Октябрьск "Управление по вопросам ЖКХ, энергетики и функционирования ЕДДС"</t>
  </si>
  <si>
    <t>11970282</t>
  </si>
  <si>
    <t>Кондиционер  настенный (сплит система) GENERAL CLIMTE(тепло-холод)</t>
  </si>
  <si>
    <t>01340060</t>
  </si>
  <si>
    <t xml:space="preserve">Кондиционер AIRFEL AS09-0930/R2 </t>
  </si>
  <si>
    <t>000114</t>
  </si>
  <si>
    <t>Оперативное управление c 30.07.2012 - МКУ "Комитет по архитектуре, строительству  и транспорту Администрации г.о. Октябрьск Самарской области"</t>
  </si>
  <si>
    <t>000113</t>
  </si>
  <si>
    <t>000112</t>
  </si>
  <si>
    <t>000111</t>
  </si>
  <si>
    <t>000115-117</t>
  </si>
  <si>
    <t>Кондиционер AIRFEL AS09-0930/R2 3 ед.</t>
  </si>
  <si>
    <t>013.4.0046</t>
  </si>
  <si>
    <t>Кондиционер Ballu BSD-12HNI</t>
  </si>
  <si>
    <t>Оперативное управление c 27.05.2019 -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</si>
  <si>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31970223</t>
  </si>
  <si>
    <t xml:space="preserve">Кондиционер ELTECTROLUX EACS-0.7 HL </t>
  </si>
  <si>
    <t>Оперативное управление c 27.02.2012 - Администрация городского округа Октябрьск</t>
  </si>
  <si>
    <t>31970171</t>
  </si>
  <si>
    <t>Кондиционер GENERAL CLIMATE GU Panasonic KX - FT 984</t>
  </si>
  <si>
    <t>01380649</t>
  </si>
  <si>
    <t>Кондиционер Green</t>
  </si>
  <si>
    <t>01380647</t>
  </si>
  <si>
    <t>01380650</t>
  </si>
  <si>
    <t>Оперативное управление c 13.11.2015 -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</si>
  <si>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01380648</t>
  </si>
  <si>
    <t>1013401125</t>
  </si>
  <si>
    <t>Кондиционер ZANUSSI ZACS -12 HF</t>
  </si>
  <si>
    <t>Оперативное управление c 13.01.2014 - МКУ "Управление по вопросам семьи Администрации городского округа Октябрьск Самарской области"</t>
  </si>
  <si>
    <t>01340009</t>
  </si>
  <si>
    <t xml:space="preserve">Кондиционер Zanussi 07 </t>
  </si>
  <si>
    <t>Оперативное управление c 09.11.2012 - Администрация городского округа Октябрьск</t>
  </si>
  <si>
    <t>01340011</t>
  </si>
  <si>
    <t xml:space="preserve">Кондиционер Zanussi 09- HF/N1 </t>
  </si>
  <si>
    <t>Кондиционер Кассетный  General climate GC/GU-4C36HRN1-4 шт.</t>
  </si>
  <si>
    <t>Оперативное управление c 06.12.2019 - Муниципальное казенное учреждение "Центр по обеспечению деятельности учреждений социальной сферы городского округа Октябрьск"</t>
  </si>
  <si>
    <t>Кондиционер Кассетный  General climate GC/GU-4C36HRN1-6 шт.</t>
  </si>
  <si>
    <t>01340077</t>
  </si>
  <si>
    <t>Кондиционер Сплит-система ZANUSI ZACS-07 H/N1</t>
  </si>
  <si>
    <t>Кондиционер моно сплит-систем Electrolux EACS/I-09 HM/N3</t>
  </si>
  <si>
    <t>Кондиционер моно сплит-систем Electrolux EACS/I-18 HM/N3- 3 шт.</t>
  </si>
  <si>
    <t>Кондиционер моно сплит-систем Zanussi ZACS-07 HTN1 - 2 шт</t>
  </si>
  <si>
    <t>101340213</t>
  </si>
  <si>
    <t>Кондиционер настенная Сплит-система</t>
  </si>
  <si>
    <t>Оперативное управление c 04.12.2014 - Администрация городского округа Октябрьск</t>
  </si>
  <si>
    <t>11970371</t>
  </si>
  <si>
    <t>Кондиционер настенный  (сплит система)</t>
  </si>
  <si>
    <t>11970283</t>
  </si>
  <si>
    <t>Кондиционер настенный (сплит-система) GENERAL CLIMTE (тепло-холод)</t>
  </si>
  <si>
    <t>01360889</t>
  </si>
  <si>
    <t>Кондиционер сплит система</t>
  </si>
  <si>
    <t>Оперативное управление c 10.08.2015 -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</si>
  <si>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Консоль  для телефона DCR - 60- IR (WH)</t>
  </si>
  <si>
    <t>616...13</t>
  </si>
  <si>
    <t>Консоль микшерная</t>
  </si>
  <si>
    <t>Оперативное управление c 29.12.2014 - Муниципальное бюджетное учреждение"Дом культуры  "Железнодорожник" городского округа Октябрьск Самарской области</t>
  </si>
  <si>
    <t>01361203</t>
  </si>
  <si>
    <t>Конструкция  системы "Джокер"</t>
  </si>
  <si>
    <t>Оперативное управление c 23.01.2017 - Муниципальное образовательное учреждение дополнительного образования детей "Детская школа искусств №1"</t>
  </si>
  <si>
    <t>Конструкция для разграничения пространства</t>
  </si>
  <si>
    <t>Оперативное управление c 29.07.2019 - Муниципальное казенное учреждение "Централизованная бухгалтерия  городского округа октябрьск Самарской области"</t>
  </si>
  <si>
    <t xml:space="preserve">Конструкция из поликарбоната </t>
  </si>
  <si>
    <t>Оперативное управление c 11.09.2017 - Муниципальное бюджетное учреждение"Дом культуры  "Железнодорожник" городского округа Октябрьск Самарской области</t>
  </si>
  <si>
    <t>01380645</t>
  </si>
  <si>
    <t xml:space="preserve">Конструкция из флагов </t>
  </si>
  <si>
    <t>01380644</t>
  </si>
  <si>
    <t>13803000012</t>
  </si>
  <si>
    <t xml:space="preserve">Контейнер для раздельного сбора мусора 1100 л. </t>
  </si>
  <si>
    <t>Оперативное управление c 31.12.2019 - Муниципальное казенное учреждение "Центр по обеспечению деятельности учреждений социальной сферы городского округа Октябрьск"</t>
  </si>
  <si>
    <t>13803000013</t>
  </si>
  <si>
    <t>13803000011</t>
  </si>
  <si>
    <t>13803000010</t>
  </si>
  <si>
    <t>13803000008</t>
  </si>
  <si>
    <t>13803000009</t>
  </si>
  <si>
    <t>13803000005</t>
  </si>
  <si>
    <t>13803000006</t>
  </si>
  <si>
    <t>13803000007</t>
  </si>
  <si>
    <t>Контейнер под ТБО ул.Пионерская,14,16</t>
  </si>
  <si>
    <t>Оперативное управление c 03.12.2014 -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</si>
  <si>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03640492</t>
  </si>
  <si>
    <t xml:space="preserve">Контейнер под ТКО </t>
  </si>
  <si>
    <t>Оперативное управление c 03.04.2015 -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</si>
  <si>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Контейнер под ТКО 26 шт</t>
  </si>
  <si>
    <t>03640491</t>
  </si>
  <si>
    <t>Контейнер под ТКО Вологина,5</t>
  </si>
  <si>
    <t>Оперативное управление c 21.04.2015 -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</si>
  <si>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03640490</t>
  </si>
  <si>
    <t>Контейнер под ТКО ДОУ 13</t>
  </si>
  <si>
    <t>Контейнер под ТКО Мусоросборники  для складирования ТКО - 94 шт.</t>
  </si>
  <si>
    <t>Оперативное управление c 14.07.2020 -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</si>
  <si>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03640511</t>
  </si>
  <si>
    <t>Контейнер под ТКО Парк им. 40 лет Победы</t>
  </si>
  <si>
    <t>Оперативное управление c 29.04.2014 -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</si>
  <si>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03640512</t>
  </si>
  <si>
    <t>03640510</t>
  </si>
  <si>
    <t>03640509</t>
  </si>
  <si>
    <t>03640499</t>
  </si>
  <si>
    <t>Контейнер под ТКО Парк им. Горького (со стороны ул.Ленина)</t>
  </si>
  <si>
    <t>03640498</t>
  </si>
  <si>
    <t>03640497</t>
  </si>
  <si>
    <t>03640500</t>
  </si>
  <si>
    <t>Контейнер под ТКО Парк им. Горького (со стороны ул.Ленина)-</t>
  </si>
  <si>
    <t>03640493</t>
  </si>
  <si>
    <t>Контейнер под ТКО Пляж на "доломитке" в центре города</t>
  </si>
  <si>
    <t>03640495</t>
  </si>
  <si>
    <t>03640494</t>
  </si>
  <si>
    <t>03640496</t>
  </si>
  <si>
    <t>03640506</t>
  </si>
  <si>
    <t>Контейнер под ТКО Сквер на прилегающей территории к ул.Весенняя</t>
  </si>
  <si>
    <t>03640508</t>
  </si>
  <si>
    <t>03640507</t>
  </si>
  <si>
    <t>03640505</t>
  </si>
  <si>
    <t>03640501</t>
  </si>
  <si>
    <t>Контейнер под ТКО Сквер по ул.Прибрежная</t>
  </si>
  <si>
    <t>03640504</t>
  </si>
  <si>
    <t>03640503</t>
  </si>
  <si>
    <t>03640502</t>
  </si>
  <si>
    <t>03640238</t>
  </si>
  <si>
    <t>Контейнер под ТКО металлический 0,75 куб.м., толщиной 2 мм</t>
  </si>
  <si>
    <t>03640239</t>
  </si>
  <si>
    <t>03640240</t>
  </si>
  <si>
    <t>03640241</t>
  </si>
  <si>
    <t>03640242</t>
  </si>
  <si>
    <t>03640243</t>
  </si>
  <si>
    <t>03640249</t>
  </si>
  <si>
    <t>03640246</t>
  </si>
  <si>
    <t>03640244</t>
  </si>
  <si>
    <t>03640245</t>
  </si>
  <si>
    <t>03640247</t>
  </si>
  <si>
    <t>03640248</t>
  </si>
  <si>
    <t>Контейнер под ТКО мусоросборники для складирования ТКО- 26 шт.</t>
  </si>
  <si>
    <t>Оперативное управление c 27.12.2019 -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</si>
  <si>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Контейнер под ТКО мусоросборники для складирования ТКО- 3 шт.</t>
  </si>
  <si>
    <t>03640359</t>
  </si>
  <si>
    <t>Контейнер под ТКО пер.Кирпичный,23</t>
  </si>
  <si>
    <t>03640360</t>
  </si>
  <si>
    <t>03640361</t>
  </si>
  <si>
    <t>03640356</t>
  </si>
  <si>
    <t>Контейнер под ТКО пер.Кирпичный,8</t>
  </si>
  <si>
    <t>03640355</t>
  </si>
  <si>
    <t>03640358</t>
  </si>
  <si>
    <t>03640357</t>
  </si>
  <si>
    <t>03640389</t>
  </si>
  <si>
    <t>Контейнер под ТКО пер.Толстовского,1</t>
  </si>
  <si>
    <t>03640390</t>
  </si>
  <si>
    <t>03640391</t>
  </si>
  <si>
    <t>Контейнер под ТКО ул. Гоголя,28</t>
  </si>
  <si>
    <t>Оперативное управление c 20.12.2013 -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</si>
  <si>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03640434</t>
  </si>
  <si>
    <t>Контейнер под ТКО ул.3-го Октября,12</t>
  </si>
  <si>
    <t>03640435</t>
  </si>
  <si>
    <t>03640436</t>
  </si>
  <si>
    <t>03640433</t>
  </si>
  <si>
    <t>03640428</t>
  </si>
  <si>
    <t>Контейнер под ТКО ул.3-го Октября,2/1</t>
  </si>
  <si>
    <t>03640430</t>
  </si>
  <si>
    <t>Контейнер под ТКО ул.3-го Октября,2/2</t>
  </si>
  <si>
    <t>03640431</t>
  </si>
  <si>
    <t>03640432</t>
  </si>
  <si>
    <t>03640429</t>
  </si>
  <si>
    <t>03640466</t>
  </si>
  <si>
    <t>Контейнер под ТКО ул.9-го Января,9</t>
  </si>
  <si>
    <t>03640467</t>
  </si>
  <si>
    <t>03640465</t>
  </si>
  <si>
    <t>03640464</t>
  </si>
  <si>
    <t>03640314</t>
  </si>
  <si>
    <t>Контейнер под ТКО ул.Аносова,40</t>
  </si>
  <si>
    <t>03640315</t>
  </si>
  <si>
    <t>03640316</t>
  </si>
  <si>
    <t>Контейнер под ТКО ул.Аносова,68</t>
  </si>
  <si>
    <t>03640354</t>
  </si>
  <si>
    <t>Контейнер под ТКО ул.Аносова,68   корп. 1</t>
  </si>
  <si>
    <t>03640468</t>
  </si>
  <si>
    <t>Контейнер под ТКО ул.Белорусская,1</t>
  </si>
  <si>
    <t>03640469</t>
  </si>
  <si>
    <t>03640470</t>
  </si>
  <si>
    <t>Контейнер под ТКО ул.Белорусская,5</t>
  </si>
  <si>
    <t>03640472</t>
  </si>
  <si>
    <t>03640471</t>
  </si>
  <si>
    <t>03640486</t>
  </si>
  <si>
    <t>Контейнер под ТКО ул.Ватутина,75</t>
  </si>
  <si>
    <t>03640403</t>
  </si>
  <si>
    <t>Контейнер под ТКО ул.Волго-Донская,18</t>
  </si>
  <si>
    <t>03640406</t>
  </si>
  <si>
    <t>03640404</t>
  </si>
  <si>
    <t>03640405</t>
  </si>
  <si>
    <t>03640408</t>
  </si>
  <si>
    <t>Контейнер под ТКО ул.Волго-Донская,9</t>
  </si>
  <si>
    <t>03640407</t>
  </si>
  <si>
    <t>03640409</t>
  </si>
  <si>
    <t>03640410</t>
  </si>
  <si>
    <t>03640479</t>
  </si>
  <si>
    <t>Контейнер под ТКО ул.Вологина,16</t>
  </si>
  <si>
    <t>03640478</t>
  </si>
  <si>
    <t>03640480</t>
  </si>
  <si>
    <t>Контейнер под ТКО ул.Вологина,4</t>
  </si>
  <si>
    <t>03640474</t>
  </si>
  <si>
    <t>Контейнер под ТКО ул.Вологина,6</t>
  </si>
  <si>
    <t>03640473</t>
  </si>
  <si>
    <t>Контейнер под ТКО ул.Вологина,7</t>
  </si>
  <si>
    <t>03640476</t>
  </si>
  <si>
    <t>03640475</t>
  </si>
  <si>
    <t>03640477</t>
  </si>
  <si>
    <t>03640426</t>
  </si>
  <si>
    <t>Контейнер под ТКО ул.Гагарина,2</t>
  </si>
  <si>
    <t>03640424</t>
  </si>
  <si>
    <t>03640423</t>
  </si>
  <si>
    <t>03640425</t>
  </si>
  <si>
    <t>03640427</t>
  </si>
  <si>
    <t>03640319</t>
  </si>
  <si>
    <t>Контейнер под ТКО ул.Гая,19</t>
  </si>
  <si>
    <t>03640320</t>
  </si>
  <si>
    <t>03640342</t>
  </si>
  <si>
    <t>Контейнер под ТКО ул.Гая,39 а</t>
  </si>
  <si>
    <t>03640343</t>
  </si>
  <si>
    <t>03640349</t>
  </si>
  <si>
    <t>Контейнер под ТКО ул.Гая,52 а</t>
  </si>
  <si>
    <t>03640352</t>
  </si>
  <si>
    <t>03640353</t>
  </si>
  <si>
    <t>03640351</t>
  </si>
  <si>
    <t>03640350</t>
  </si>
  <si>
    <t>03640327</t>
  </si>
  <si>
    <t>Контейнер под ТКО ул.Гоголя,23</t>
  </si>
  <si>
    <t>03640324</t>
  </si>
  <si>
    <t>03640348</t>
  </si>
  <si>
    <t>Контейнер под ТКО ул.Гоголя,28</t>
  </si>
  <si>
    <t>03640347</t>
  </si>
  <si>
    <t>03640457</t>
  </si>
  <si>
    <t>Контейнер под ТКО ул.Декабристов,2</t>
  </si>
  <si>
    <t>03640455</t>
  </si>
  <si>
    <t>03640456</t>
  </si>
  <si>
    <t>03640458</t>
  </si>
  <si>
    <t>Контейнер под ТКО ул.Декабристов,3</t>
  </si>
  <si>
    <t>03640452</t>
  </si>
  <si>
    <t>Контейнер под ТКО ул.Декабристов,8</t>
  </si>
  <si>
    <t>03640454</t>
  </si>
  <si>
    <t>03640453</t>
  </si>
  <si>
    <t>03640309</t>
  </si>
  <si>
    <t>Контейнер под ТКО ул.Дзержинского,10</t>
  </si>
  <si>
    <t>03640489</t>
  </si>
  <si>
    <t>Контейнер под ТКО ул.Дзержинского,23</t>
  </si>
  <si>
    <t>03640305</t>
  </si>
  <si>
    <t>03640383</t>
  </si>
  <si>
    <t>Контейнер под ТКО ул.Дзержинского,84</t>
  </si>
  <si>
    <t>03640384</t>
  </si>
  <si>
    <t>03640488</t>
  </si>
  <si>
    <t>Контейнер под ТКО ул.Кирова ДОУ 2</t>
  </si>
  <si>
    <t>03640306</t>
  </si>
  <si>
    <t>Контейнер под ТКО ул.Красногорская,2</t>
  </si>
  <si>
    <t>Оперативное управление c 02.12.2014 -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</si>
  <si>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03640345</t>
  </si>
  <si>
    <t>Контейнер под ТКО ул.Куйбышева,20</t>
  </si>
  <si>
    <t>03640346</t>
  </si>
  <si>
    <t>03640344</t>
  </si>
  <si>
    <t>03640340</t>
  </si>
  <si>
    <t>Контейнер под ТКО ул.Куйбышева,21</t>
  </si>
  <si>
    <t>03640339</t>
  </si>
  <si>
    <t>03640337</t>
  </si>
  <si>
    <t>03640338</t>
  </si>
  <si>
    <t>03640484</t>
  </si>
  <si>
    <t>Контейнер под ТКО ул.Курская,2</t>
  </si>
  <si>
    <t>03640483</t>
  </si>
  <si>
    <t>03640375</t>
  </si>
  <si>
    <t>03640380</t>
  </si>
  <si>
    <t>Контейнер под ТКО ул.Ленина,117</t>
  </si>
  <si>
    <t>03640381</t>
  </si>
  <si>
    <t>03640382</t>
  </si>
  <si>
    <t>03640379</t>
  </si>
  <si>
    <t>03640312</t>
  </si>
  <si>
    <t>Контейнер под ТКО ул.Ленина,43</t>
  </si>
  <si>
    <t>03640313</t>
  </si>
  <si>
    <t>Контейнер под ТКО ул.Ленина,47</t>
  </si>
  <si>
    <t>03640304</t>
  </si>
  <si>
    <t>03640303</t>
  </si>
  <si>
    <t>03640369</t>
  </si>
  <si>
    <t>Контейнер под ТКО ул.Ленина,59</t>
  </si>
  <si>
    <t>03640370</t>
  </si>
  <si>
    <t>03640371</t>
  </si>
  <si>
    <t>Контейнер под ТКО ул.Ленина,61</t>
  </si>
  <si>
    <t>03640372</t>
  </si>
  <si>
    <t>Контейнер под ТКО ул.Ленина,90</t>
  </si>
  <si>
    <t>03640373</t>
  </si>
  <si>
    <t>03640374</t>
  </si>
  <si>
    <t>03640377</t>
  </si>
  <si>
    <t>Контейнер под ТКО ул.Ленина,92</t>
  </si>
  <si>
    <t>03640376</t>
  </si>
  <si>
    <t>03640378</t>
  </si>
  <si>
    <t>03640451</t>
  </si>
  <si>
    <t>Контейнер под ТКО ул.Луговая,1</t>
  </si>
  <si>
    <t>03640438</t>
  </si>
  <si>
    <t>Контейнер под ТКО ул.Мира,167</t>
  </si>
  <si>
    <t>03640437</t>
  </si>
  <si>
    <t>Оперативное управление c 20.01.2014 -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</si>
  <si>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03640439</t>
  </si>
  <si>
    <t>03640419</t>
  </si>
  <si>
    <t>Контейнер под ТКО ул.Мичурина,15</t>
  </si>
  <si>
    <t>03640421</t>
  </si>
  <si>
    <t>03640420</t>
  </si>
  <si>
    <t>03640422</t>
  </si>
  <si>
    <t>03640394</t>
  </si>
  <si>
    <t>Контейнер под ТКО ул.Мичурина,2</t>
  </si>
  <si>
    <t>03640393</t>
  </si>
  <si>
    <t>03640392</t>
  </si>
  <si>
    <t>03640395</t>
  </si>
  <si>
    <t>03640444</t>
  </si>
  <si>
    <t>Контейнер под ТКО ул.Пионерская 2,6,6а</t>
  </si>
  <si>
    <t>03640443</t>
  </si>
  <si>
    <t>03640445</t>
  </si>
  <si>
    <t>Контейнер под ТКО ул.Пионерская 8</t>
  </si>
  <si>
    <t>03640446</t>
  </si>
  <si>
    <t>03640447</t>
  </si>
  <si>
    <t>03640449</t>
  </si>
  <si>
    <t>Контейнер под ТКО ул.Пионерская,14,16</t>
  </si>
  <si>
    <t>03640450</t>
  </si>
  <si>
    <t>03640442</t>
  </si>
  <si>
    <t>Контейнер под ТКО ул.Плодовая,1</t>
  </si>
  <si>
    <t>03640441</t>
  </si>
  <si>
    <t>Контейнер под ТКО ул.Плодовая,17</t>
  </si>
  <si>
    <t>03640440</t>
  </si>
  <si>
    <t>Контейнер под ТКО ул.Прибрежная</t>
  </si>
  <si>
    <t>03640481</t>
  </si>
  <si>
    <t>Контейнер под ТКО ул.Пролетарская,2</t>
  </si>
  <si>
    <t>03640482</t>
  </si>
  <si>
    <t>03640387</t>
  </si>
  <si>
    <t>Контейнер под ТКО ул.Пролетарская,89</t>
  </si>
  <si>
    <t>03640388</t>
  </si>
  <si>
    <t>03640329</t>
  </si>
  <si>
    <t>Контейнер под ТКО ул.Сакко_Ванцетти,18</t>
  </si>
  <si>
    <t>03640331</t>
  </si>
  <si>
    <t>03640328</t>
  </si>
  <si>
    <t>03640330</t>
  </si>
  <si>
    <t>03640334</t>
  </si>
  <si>
    <t>Контейнер под ТКО ул.Сакко_Ванцетти,22</t>
  </si>
  <si>
    <t>03640332</t>
  </si>
  <si>
    <t>03640335</t>
  </si>
  <si>
    <t>03640336</t>
  </si>
  <si>
    <t>03640333</t>
  </si>
  <si>
    <t>03640459</t>
  </si>
  <si>
    <t>Контейнер под ТКО ул.Станиславского,5</t>
  </si>
  <si>
    <t>03640460</t>
  </si>
  <si>
    <t>03640461</t>
  </si>
  <si>
    <t>03640462</t>
  </si>
  <si>
    <t>03640463</t>
  </si>
  <si>
    <t>Контейнер под ТКО ул.Центральна,20</t>
  </si>
  <si>
    <t>03640402</t>
  </si>
  <si>
    <t>Контейнер под ТКО ул.Центральная,16</t>
  </si>
  <si>
    <t>03640401</t>
  </si>
  <si>
    <t>03640400</t>
  </si>
  <si>
    <t>03640399</t>
  </si>
  <si>
    <t>03640398</t>
  </si>
  <si>
    <t>Контейнер под ТКО ул.Центральная,20</t>
  </si>
  <si>
    <t>03640397</t>
  </si>
  <si>
    <t>03640396</t>
  </si>
  <si>
    <t>03640412</t>
  </si>
  <si>
    <t>Контейнер под ТКО ул.Центральная,6</t>
  </si>
  <si>
    <t>03640411</t>
  </si>
  <si>
    <t>03640413</t>
  </si>
  <si>
    <t>03640414</t>
  </si>
  <si>
    <t>03640415</t>
  </si>
  <si>
    <t>Контейнер под ТКО ул.Центральная,8</t>
  </si>
  <si>
    <t>03640417</t>
  </si>
  <si>
    <t>03640416</t>
  </si>
  <si>
    <t>03640418</t>
  </si>
  <si>
    <t>Контейнер под ТКО ул.Шмидта,1</t>
  </si>
  <si>
    <t>03640365</t>
  </si>
  <si>
    <t>03640366</t>
  </si>
  <si>
    <t>03640367</t>
  </si>
  <si>
    <t>03640368</t>
  </si>
  <si>
    <t>01380078</t>
  </si>
  <si>
    <t>Конференц - система  "Танго"</t>
  </si>
  <si>
    <t>Оперативное управление c 02.06.2015 -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</si>
  <si>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 xml:space="preserve">Конференц-стол </t>
  </si>
  <si>
    <t>Оперативное управление c 30.12.2020 - Администрация городского округа Октябрьск</t>
  </si>
  <si>
    <t>013.4.0003</t>
  </si>
  <si>
    <t xml:space="preserve">Копировальный аппарат CANON IR 2520 А3 цифровой. </t>
  </si>
  <si>
    <t>616...529</t>
  </si>
  <si>
    <t>Копировальный аппарат CANON IR 2520 А3 цифровой. Копировальный аппарат</t>
  </si>
  <si>
    <t>013.4.0463</t>
  </si>
  <si>
    <t xml:space="preserve">Копировальный аппарат Canon </t>
  </si>
  <si>
    <t>052</t>
  </si>
  <si>
    <t>Оперативное управление c 01.01.2012 - Муниципальное образовательное учреждение дополнительного образования детей "Детская школа искусств №2"</t>
  </si>
  <si>
    <t>10134129</t>
  </si>
  <si>
    <t>01340031</t>
  </si>
  <si>
    <t>089</t>
  </si>
  <si>
    <t>Оперативное управление c 11.01.2012 - Муниципальное образовательное учреждение дополнительного образования детей "Детская школа искусств №2"</t>
  </si>
  <si>
    <t>01340004</t>
  </si>
  <si>
    <t>Оперативное управление c 13.07.2017 - МБУ г.о.Октябрьск "Редакция газеты "Октябрьское время"</t>
  </si>
  <si>
    <t>110414..038</t>
  </si>
  <si>
    <t>Оперативное управление c 18.11.2011 - Дума городского округа Октябрьск</t>
  </si>
  <si>
    <t>616..633</t>
  </si>
  <si>
    <t>Оперативное управление c 16.06.2015 - Муниципальное казенное учреждение "Централизованная бухгалтерия  городского округа октябрьск Самарской области"</t>
  </si>
  <si>
    <t>01340056</t>
  </si>
  <si>
    <t>Копировальный аппарат Canon FC 12"</t>
  </si>
  <si>
    <t>000109</t>
  </si>
  <si>
    <t xml:space="preserve">Копировальный аппарат Canon GC -128 </t>
  </si>
  <si>
    <t>Оперативное управление c 18.06.2012 - МКУ "Комитет по архитектуре, строительству  и транспорту Администрации г.о. Октябрьск Самарской области"</t>
  </si>
  <si>
    <t>616...531</t>
  </si>
  <si>
    <t>Копировальный аппарат Canon Копировальный аппарат</t>
  </si>
  <si>
    <t>1380229</t>
  </si>
  <si>
    <t xml:space="preserve">Копировальный аппарат Philips MFD 6020 ЕЕ </t>
  </si>
  <si>
    <t>Оперативное управление c 30.05.2012 - Муниципальное образовательное учреждение дополнительного образования детей "Детская школа искусств №1"</t>
  </si>
  <si>
    <t>...9230</t>
  </si>
  <si>
    <t>Корпус  колонки</t>
  </si>
  <si>
    <t xml:space="preserve">Косилка роторная (дисковая) КРН-2,1 Б </t>
  </si>
  <si>
    <t>постановление c 24.11.2016 -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</si>
  <si>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616...1375</t>
  </si>
  <si>
    <t xml:space="preserve">Костюм </t>
  </si>
  <si>
    <t>Оперативное управление c 27.11.2015 - Муниципальное бюджетное учреждение"Дом культуры  "Железнодорожник" городского округа Октябрьск Самарской области</t>
  </si>
  <si>
    <t>23803000013</t>
  </si>
  <si>
    <t>Костюм  "Масленница"</t>
  </si>
  <si>
    <t>Оперативное управление c 27.10.2020 - Муниципальное бюджетное учреждение"Дом культуры  "Железнодорожник" городского округа Октябрьск Самарской области</t>
  </si>
  <si>
    <t>23803000014</t>
  </si>
  <si>
    <t>Костюм "Масленница"</t>
  </si>
  <si>
    <t>335</t>
  </si>
  <si>
    <t>Костюм (ростовая кукла) "Медведь Миша"</t>
  </si>
  <si>
    <t>Костюм Деда Мороза</t>
  </si>
  <si>
    <t>616...1479</t>
  </si>
  <si>
    <t>Костюм Жар птица</t>
  </si>
  <si>
    <t>Оперативное управление c 13.03.2017 - Муниципальное бюджетное учреждение"Дом культуры  "Железнодорожник" городского округа Октябрьск Самарской области</t>
  </si>
  <si>
    <t>Костюм Снегурочки</t>
  </si>
  <si>
    <t>13000</t>
  </si>
  <si>
    <t>Костюм Снегурочки Боярская</t>
  </si>
  <si>
    <t>616...1480</t>
  </si>
  <si>
    <t>Костюм артистам хора</t>
  </si>
  <si>
    <t>1300</t>
  </si>
  <si>
    <t>Костюм деда Мороза Царский</t>
  </si>
  <si>
    <t>1380336-47</t>
  </si>
  <si>
    <t>Костюм детский русский народный</t>
  </si>
  <si>
    <t>Оперативное управление c 16.12.2014 - Муниципальное образовательное учреждение дополнительного образования детей "Детская школа искусств №1"</t>
  </si>
  <si>
    <t>616...1273</t>
  </si>
  <si>
    <t>Костюм дирижерский</t>
  </si>
  <si>
    <t>616...1274</t>
  </si>
  <si>
    <t>Костюм дирижерский с орнаментом в русском стиле</t>
  </si>
  <si>
    <t>Костюм для вокальной группы</t>
  </si>
  <si>
    <t>Оперативное управление c 23.03.2018 - Муниципальное бюджетное учреждение"Дом культуры  "Железнодорожник" городского округа Октябрьск Самарской области</t>
  </si>
  <si>
    <t>616..467-478</t>
  </si>
  <si>
    <t>Костюм для участия в Губернском фестивале-12шт.</t>
  </si>
  <si>
    <t>128</t>
  </si>
  <si>
    <t>Костюм женский</t>
  </si>
  <si>
    <t>124</t>
  </si>
  <si>
    <t>126</t>
  </si>
  <si>
    <t>616..453-462</t>
  </si>
  <si>
    <t>Костюм женский - 10 шт.</t>
  </si>
  <si>
    <t>Оперативное управление c 23.06.2016 - Муниципальное бюджетное учреждение"Дом культуры  "Железнодорожник" городского округа Октябрьск Самарской области</t>
  </si>
  <si>
    <t>338</t>
  </si>
  <si>
    <t>Костюм женский для хора -12 шт</t>
  </si>
  <si>
    <t>1380330-033</t>
  </si>
  <si>
    <t>Костюм женский русский народный стилизованный</t>
  </si>
  <si>
    <t>334</t>
  </si>
  <si>
    <t>Костюм ростовая кукла) "Чебурашка"</t>
  </si>
  <si>
    <t>1380403-415</t>
  </si>
  <si>
    <t>Костюм хореграфический -13 шт.</t>
  </si>
  <si>
    <t>1380320</t>
  </si>
  <si>
    <t>Костюм хореографический: сарафан, юбка, накидка, кокошник</t>
  </si>
  <si>
    <t>Оперативное управление c 07.10.2014 - Муниципальное образовательное учреждение дополнительного образования детей "Детская школа искусств №1"</t>
  </si>
  <si>
    <t>1380321</t>
  </si>
  <si>
    <t>1380322</t>
  </si>
  <si>
    <t>1380323</t>
  </si>
  <si>
    <t>1380324</t>
  </si>
  <si>
    <t>1380326</t>
  </si>
  <si>
    <t>1380327</t>
  </si>
  <si>
    <t>1380328</t>
  </si>
  <si>
    <t>1380329</t>
  </si>
  <si>
    <t>1380317</t>
  </si>
  <si>
    <t>1380318</t>
  </si>
  <si>
    <t>1380319</t>
  </si>
  <si>
    <t>1380316</t>
  </si>
  <si>
    <t>1380314</t>
  </si>
  <si>
    <t>1380325</t>
  </si>
  <si>
    <t>3706</t>
  </si>
  <si>
    <t>Котел, горелка, газовый счетчик Хопер-100</t>
  </si>
  <si>
    <t>Кофемашина MELITTA GAFFEO GOURMET</t>
  </si>
  <si>
    <t>Оперативное управление c 17.02.2015 - МБУ городского округа Октябрьск  Самарской области "Дом молодежных организаций"</t>
  </si>
  <si>
    <t>013.6.0496</t>
  </si>
  <si>
    <t xml:space="preserve">Кресло Престиж </t>
  </si>
  <si>
    <t xml:space="preserve">Кровать - тумба -23 шт. </t>
  </si>
  <si>
    <t>013.6.0292</t>
  </si>
  <si>
    <t xml:space="preserve">Кровать 3-х уровневая </t>
  </si>
  <si>
    <t>оперативное управление СЭМЗИС c 11.12.2013 - ОУ СОШ №9 "Образовательный центр"</t>
  </si>
  <si>
    <t>оперативное управление СЭМЗИС c 11.12.2013 - ОУ ООШ №5</t>
  </si>
  <si>
    <t>оперативное управление СЭМЗИС c 11.12.2013 - ОУ СОШ №3</t>
  </si>
  <si>
    <t>оперативное управление СЭМЗИС c 11.12.2013 - ОУ СОШ №8</t>
  </si>
  <si>
    <t>013.6.0765</t>
  </si>
  <si>
    <t>оперативное управление СЭМЗИС c 11.12.2013 - ОУ СОШ №11 имени Героя Советского Союза Аипова Махмута Ильячевича "Образовательный центр"</t>
  </si>
  <si>
    <t>0916...002</t>
  </si>
  <si>
    <t>Кровать 3-х уровневая  - 8 ед.</t>
  </si>
  <si>
    <t>0616...73-79</t>
  </si>
  <si>
    <t>Кровать 3-х уровневая  -7 ед.</t>
  </si>
  <si>
    <t>013.4.0455</t>
  </si>
  <si>
    <t xml:space="preserve">Ксерокс </t>
  </si>
  <si>
    <t>616...1120</t>
  </si>
  <si>
    <t>Оперативное управление c 10.01.2013 - Муниципальное бюджетное учреждение"Дом культуры  "Железнодорожник" городского округа Октябрьск Самарской области</t>
  </si>
  <si>
    <t>013.4.0039</t>
  </si>
  <si>
    <t>1380149</t>
  </si>
  <si>
    <t>013.4.0459</t>
  </si>
  <si>
    <t>013.4.0491</t>
  </si>
  <si>
    <t>4143..210006</t>
  </si>
  <si>
    <t>013.4.0430</t>
  </si>
  <si>
    <t>36960301245</t>
  </si>
  <si>
    <t>Ксерокс  "Canon"</t>
  </si>
  <si>
    <t>0414...061</t>
  </si>
  <si>
    <t>Ксерокс  "Канон"</t>
  </si>
  <si>
    <t>0414..85-86</t>
  </si>
  <si>
    <t>Ксерокс  CANON PC-108 - 2 ед</t>
  </si>
  <si>
    <t>0414...0011</t>
  </si>
  <si>
    <t>Ксерокс  Canon</t>
  </si>
  <si>
    <t>0414..159</t>
  </si>
  <si>
    <t>Ксерокс  Canon 108</t>
  </si>
  <si>
    <t>1380146</t>
  </si>
  <si>
    <t>Ксерокс  Canon FC 128</t>
  </si>
  <si>
    <t>4020</t>
  </si>
  <si>
    <t>Ксерокс  Canon FС228</t>
  </si>
  <si>
    <t>0414302..028</t>
  </si>
  <si>
    <t>Ксерокс Canon 226</t>
  </si>
  <si>
    <t>1380020</t>
  </si>
  <si>
    <t>Ксерокс Canon FC 228</t>
  </si>
  <si>
    <t>49</t>
  </si>
  <si>
    <t>Ксерокс МФУ лазерный</t>
  </si>
  <si>
    <t>1380209</t>
  </si>
  <si>
    <t xml:space="preserve">Ксилофон Ross Maller R 320,3 1/2 </t>
  </si>
  <si>
    <t>013.8.0012</t>
  </si>
  <si>
    <t>Кулер  для воды AEL LD-AEL 17. напольный, НАГРЕВ/ОХЛАЖДЕНИЕ 2 крана, белый/ голу</t>
  </si>
  <si>
    <t>Оперативное управление c 18.08.2016 -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</si>
  <si>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Кулер Aqua Work 16 L|HL</t>
  </si>
  <si>
    <t>Оперативное управление c 13.03.2015 - Дума городского округа Октябрьск</t>
  </si>
  <si>
    <t>616...213-18</t>
  </si>
  <si>
    <t>Кулисы размер 2,8х10 6 шт.</t>
  </si>
  <si>
    <t>Оперативное управление c 13.05.2014 - Муниципальное бюджетное учреждение"Дом культуры  "Железнодорожник" городского округа Октябрьск Самарской области</t>
  </si>
  <si>
    <t>Кухонная вытяжка  Элегант   - 2 шт.</t>
  </si>
  <si>
    <t xml:space="preserve">Кухонный гарнитур </t>
  </si>
  <si>
    <t>061633116204</t>
  </si>
  <si>
    <t>Кушетка  медицинская смотровая</t>
  </si>
  <si>
    <t xml:space="preserve">Кушетка медицинская смотровая </t>
  </si>
  <si>
    <t>Производственный инвентарь / Инструменты</t>
  </si>
  <si>
    <t>Оперативное управление c 30.12.2011 - ОУ ООШ №5</t>
  </si>
  <si>
    <t>013.6.0217</t>
  </si>
  <si>
    <t>оперативное управление СЭМЗИС c 01.01.2012 - ОУ СОШ №9 "Образовательный центр"</t>
  </si>
  <si>
    <t>013.6.0274</t>
  </si>
  <si>
    <t>013.6.0161</t>
  </si>
  <si>
    <t>01361233</t>
  </si>
  <si>
    <t>013.6.0678</t>
  </si>
  <si>
    <t>Кушетка медицинская смотровая 2 шт.</t>
  </si>
  <si>
    <t>оперативное управление СЭМЗИС c 03.10.2012 - Общеобразовательное учреждение средняя общеобразовательная школа №2</t>
  </si>
  <si>
    <t>Кушетка медицинская смотровая с регулирующим подлокотником</t>
  </si>
  <si>
    <t>оперативное управление СЭМЗИС c 21.05.2013 - ОУ ООШ №5</t>
  </si>
  <si>
    <t xml:space="preserve">Лавка </t>
  </si>
  <si>
    <t>Производственный инструмент / Инструменты</t>
  </si>
  <si>
    <t>Лавка -2 шт. ул.Ленинградская</t>
  </si>
  <si>
    <t>000018</t>
  </si>
  <si>
    <t>Лавка металлическая 2,5м.*0,4м. Костычевское кладбище</t>
  </si>
  <si>
    <t>Хозяйственное ведение c 12.12.2017 - Муниципальное унитарное предприятие "Бюро ритуальных услуг"</t>
  </si>
  <si>
    <t>000017</t>
  </si>
  <si>
    <t>000016</t>
  </si>
  <si>
    <t>000015</t>
  </si>
  <si>
    <t>Лавка металлическая 2,5м.*0,4м. Центральное кладбище</t>
  </si>
  <si>
    <t>000014</t>
  </si>
  <si>
    <t>000013</t>
  </si>
  <si>
    <t>1380021</t>
  </si>
  <si>
    <t>Лазерное МФУ Canon-I-SENSYS MF3010 2 ед.</t>
  </si>
  <si>
    <t>Оперативное управление c 29.12.2012 - Администрация городского округа Октябрьск</t>
  </si>
  <si>
    <t>013.4.0314</t>
  </si>
  <si>
    <t xml:space="preserve">Лазерный МФУ НР LaserJet М 1214 </t>
  </si>
  <si>
    <t>013.4.0517</t>
  </si>
  <si>
    <t xml:space="preserve">Лазерный МФУ НР LaserJetmI 32 MFP </t>
  </si>
  <si>
    <t>616..735-36</t>
  </si>
  <si>
    <t>Лазерный принтер HP Laser Jet P 1102s 2 ед</t>
  </si>
  <si>
    <t>1380022</t>
  </si>
  <si>
    <t>Лазерный принтер HP Laser Jet P 1102s 2 ед.</t>
  </si>
  <si>
    <t>013.4.0004</t>
  </si>
  <si>
    <t xml:space="preserve">Лазерный принтер НР LaserJet Р1102 (А4.ч/б, СЕ 285А) </t>
  </si>
  <si>
    <t>Оперативное управление c 12.12.2012 - МКУ "Финансовое управление Администрации городского округа Октябрьск Самарской области""</t>
  </si>
  <si>
    <t>101340012</t>
  </si>
  <si>
    <t xml:space="preserve">Лазерный сканер штрих кодов MotoroIa LS1203 USB </t>
  </si>
  <si>
    <t>616...1223</t>
  </si>
  <si>
    <t xml:space="preserve">Ламбрекен размер 13х1,3 </t>
  </si>
  <si>
    <t xml:space="preserve">Ларь для сбора грязного белья </t>
  </si>
  <si>
    <t>013.6.0677</t>
  </si>
  <si>
    <t>Ларь для сбора грязного белья 2 ед.</t>
  </si>
  <si>
    <t>944002</t>
  </si>
  <si>
    <t xml:space="preserve">Лебедка дымовых люков </t>
  </si>
  <si>
    <t>42405000061</t>
  </si>
  <si>
    <t xml:space="preserve">Лебедка электрическая занавеса ЛЭЗ-100-0,8-13-П </t>
  </si>
  <si>
    <t>01361223</t>
  </si>
  <si>
    <t xml:space="preserve">Лента измеритель контроля высоты барьеров </t>
  </si>
  <si>
    <t>01361255</t>
  </si>
  <si>
    <t xml:space="preserve">Лента разметки сектора для метания </t>
  </si>
  <si>
    <t>142</t>
  </si>
  <si>
    <t xml:space="preserve">Лестница 3*8 ступеней, алюминиевая, трехсекционная </t>
  </si>
  <si>
    <t>230</t>
  </si>
  <si>
    <t xml:space="preserve">Лестница стремянка 3 -х секционная </t>
  </si>
  <si>
    <t>616...1898</t>
  </si>
  <si>
    <t>Лестница стремянка 3 -х секционная Лестница-стремянка</t>
  </si>
  <si>
    <t>01360012</t>
  </si>
  <si>
    <t>Лист татами для соревнований -60 шт.</t>
  </si>
  <si>
    <t>01360018</t>
  </si>
  <si>
    <t>Лист татами для тренировки -10 шт.</t>
  </si>
  <si>
    <t>013.4.0119</t>
  </si>
  <si>
    <t xml:space="preserve">МФУ </t>
  </si>
  <si>
    <t>Оперативное управление c 23.03.2015 - Дума городского округа Октябрьск</t>
  </si>
  <si>
    <t>616..731</t>
  </si>
  <si>
    <t>101340209</t>
  </si>
  <si>
    <t>МФУ   НР Laser Jet Pro M1132s</t>
  </si>
  <si>
    <t>Оперативное управление c 25.07.2014 - Администрация городского округа Октябрьск</t>
  </si>
  <si>
    <t>013.4.0586</t>
  </si>
  <si>
    <t>МФУ  CANON PIXMA MG4240 (цветная печать)</t>
  </si>
  <si>
    <t>013.4.0047</t>
  </si>
  <si>
    <t>МФУ  HP LaserJet Pro M227fdn</t>
  </si>
  <si>
    <t>Оперативное управление c 15.11.2019 - Администрация городского округа Октябрьск</t>
  </si>
  <si>
    <t>МФУ  Kyocera ECOSYS M2035dn</t>
  </si>
  <si>
    <t>034.2.0123</t>
  </si>
  <si>
    <t>МФУ  НР LazerJet Pro М1132</t>
  </si>
  <si>
    <t>01361197</t>
  </si>
  <si>
    <t>МФУ  принтер</t>
  </si>
  <si>
    <t>61636...1145</t>
  </si>
  <si>
    <t>МФУ  цветное СДЧ-3305 (принтер /копир/сканер: А4 2400х600Dpi 18(4)ppm 533MHz+ 15</t>
  </si>
  <si>
    <t>616..078-79</t>
  </si>
  <si>
    <t>МФУ 2 ед.</t>
  </si>
  <si>
    <t>01341310</t>
  </si>
  <si>
    <t>МФУ 2 шт.</t>
  </si>
  <si>
    <t>01340052</t>
  </si>
  <si>
    <t>МФУ 29  Самсунг SCX-4200 лазерный принтер, копир., сканер</t>
  </si>
  <si>
    <t xml:space="preserve">МФУ Brother DCP-7057R </t>
  </si>
  <si>
    <t>013.4.0141</t>
  </si>
  <si>
    <t>013.4.0182</t>
  </si>
  <si>
    <t>000121</t>
  </si>
  <si>
    <t>101340123</t>
  </si>
  <si>
    <t>Оперативное управление c 22.07.2013 - МКУ "Управление по вопросам семьи Администрации городского округа Октябрьск Самарской области"</t>
  </si>
  <si>
    <t>101340122</t>
  </si>
  <si>
    <t>013.4.0180</t>
  </si>
  <si>
    <t>013.4.0167</t>
  </si>
  <si>
    <t>013.4.0176</t>
  </si>
  <si>
    <t>013.4.0177</t>
  </si>
  <si>
    <t>013.4.0181</t>
  </si>
  <si>
    <t>013.4.0188</t>
  </si>
  <si>
    <t>МФУ Brother MFC-L2720DWR</t>
  </si>
  <si>
    <t>Оперативное управление c 30.12.2020 - МКУ "Финансовое управление Администрации городского округа Октябрьск Самарской области""</t>
  </si>
  <si>
    <t>013.4.0584</t>
  </si>
  <si>
    <t>МФУ CANON PIXMA MG4240 (цветная печать)</t>
  </si>
  <si>
    <t>013.4.0587</t>
  </si>
  <si>
    <t>013.4.0585</t>
  </si>
  <si>
    <t>013.4.0252</t>
  </si>
  <si>
    <t>МФУ Canon I-SENSYS MF237W</t>
  </si>
  <si>
    <t>013.4.0250</t>
  </si>
  <si>
    <t>013.4.0251</t>
  </si>
  <si>
    <t>013.4.0588</t>
  </si>
  <si>
    <t>МФУ Canon PIXMA MG 4240 (цветная печать)</t>
  </si>
  <si>
    <t>013.4.0583</t>
  </si>
  <si>
    <t>МФУ Canon i-Sensys MF 4410</t>
  </si>
  <si>
    <t>43402000033,</t>
  </si>
  <si>
    <t>МФУ HP LaserJet M436n -2 шт.</t>
  </si>
  <si>
    <t>1.013.4.0045</t>
  </si>
  <si>
    <t>МФУ HP LaserJet Pro M 1132 mfp /принтер/сканер/копир</t>
  </si>
  <si>
    <t>1.013.4.0044</t>
  </si>
  <si>
    <t>1.013.4.0043</t>
  </si>
  <si>
    <t>1.013.4.0051</t>
  </si>
  <si>
    <t>1.013.4.0050</t>
  </si>
  <si>
    <t>1.013.4.0049</t>
  </si>
  <si>
    <t>1.013.4.0048</t>
  </si>
  <si>
    <t>1.013.4.0052</t>
  </si>
  <si>
    <t>1.013.4.0047</t>
  </si>
  <si>
    <t>01340552</t>
  </si>
  <si>
    <t>МФУ Konica Minolta Bizhub 165 АЗ (принтер-сканер-копир.)</t>
  </si>
  <si>
    <t>01360008</t>
  </si>
  <si>
    <t>МФУ Kyocera FS-1120 MFP A4</t>
  </si>
  <si>
    <t>013.4.0214</t>
  </si>
  <si>
    <t>МФУ Kyocera FS-1125MFP</t>
  </si>
  <si>
    <t>013.4.0230</t>
  </si>
  <si>
    <t>МФУ Kyosera Ecosys М2735DN</t>
  </si>
  <si>
    <t>Оперативное управление c 23.08.2019 -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</si>
  <si>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013.4.0229</t>
  </si>
  <si>
    <t>013.4.0021</t>
  </si>
  <si>
    <t>МФУ Kyosera FS-1025 MFP</t>
  </si>
  <si>
    <t>Оперативное управление c 20.07.2016 - Администрация городского округа Октябрьск</t>
  </si>
  <si>
    <t>013.4.0154</t>
  </si>
  <si>
    <t>МФУ Kyosera FS-1125MFP</t>
  </si>
  <si>
    <t>013.4.0156</t>
  </si>
  <si>
    <t>013.4.0226</t>
  </si>
  <si>
    <t>МФУ Kyosera FS-112MFP</t>
  </si>
  <si>
    <t>Оперативное управление c 20.12.2018 -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</si>
  <si>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013.4.0227</t>
  </si>
  <si>
    <t>013.4.0044</t>
  </si>
  <si>
    <t>МФУ Ricoh SP 220 SNw</t>
  </si>
  <si>
    <t>Оперативное управление c 20.12.2018 -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</si>
  <si>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013.4.0101</t>
  </si>
  <si>
    <t>МФУ Samsung SCX-3400 Laser Printer</t>
  </si>
  <si>
    <t>013.4.0110</t>
  </si>
  <si>
    <t>013.4.0100</t>
  </si>
  <si>
    <t>93800252</t>
  </si>
  <si>
    <t xml:space="preserve">МФУ Xerox Phaser 3100MFPV/S(принтер,копир.-сканер) </t>
  </si>
  <si>
    <t>01340007</t>
  </si>
  <si>
    <t>МФУ Лазерный МФУ Canon MF 4410</t>
  </si>
  <si>
    <t>01340134</t>
  </si>
  <si>
    <t>МФУ Лазерный НР LaserJet</t>
  </si>
  <si>
    <t xml:space="preserve">МФУ Многофункциональное устройство Canon
i-SENSYS MF3010
</t>
  </si>
  <si>
    <t>013.4.0219</t>
  </si>
  <si>
    <t>МФУ Многофункциональное устройство Kyosera FS-1125MFP</t>
  </si>
  <si>
    <t>Оперативное управление c 22.05.2018 -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</si>
  <si>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013.4.0220</t>
  </si>
  <si>
    <t>143020360128</t>
  </si>
  <si>
    <t>МФУ НР 1002</t>
  </si>
  <si>
    <t>101340210</t>
  </si>
  <si>
    <t>МФУ НР Laser Jet Pro M1132s(лазерный принтер)</t>
  </si>
  <si>
    <t>01340219</t>
  </si>
  <si>
    <t>МФУ НР М 125</t>
  </si>
  <si>
    <t>Оперативное управление c 08.05.2015 - Администрация городского округа Октябрьск</t>
  </si>
  <si>
    <t>01240201</t>
  </si>
  <si>
    <t>МФУ Цветное лазерное МФУ EPSON</t>
  </si>
  <si>
    <t>101340217</t>
  </si>
  <si>
    <t>МФУ лазерное</t>
  </si>
  <si>
    <t>Оперативное управление c 14.01.2015 - Администрация городского округа Октябрьск</t>
  </si>
  <si>
    <t>101340216</t>
  </si>
  <si>
    <t>0414..144</t>
  </si>
  <si>
    <t>МФУ лазерное Canon</t>
  </si>
  <si>
    <t>021360173</t>
  </si>
  <si>
    <t>МФУ лазерное Canon 1-Sensys MF 3010A4</t>
  </si>
  <si>
    <t>Оперативное управление c 16.11.2015 - Администрация городского округа Октябрьск</t>
  </si>
  <si>
    <t>13401000002</t>
  </si>
  <si>
    <t>МФУ лазерное HP LaserJet</t>
  </si>
  <si>
    <t>Оперативное управление c 25.12.2020 -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</si>
  <si>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013.4.0008</t>
  </si>
  <si>
    <t>МФУ лазерное Kyocera M2030DN (принтер)</t>
  </si>
  <si>
    <t>Оперативное управление c 30.03.2016 - МКУ "Финансовое управление Администрации городского округа Октябрьск Самарской области""</t>
  </si>
  <si>
    <t>013.4.0074</t>
  </si>
  <si>
    <t>МФУ лазерный Kyocera?FS-1025 MFP</t>
  </si>
  <si>
    <t>Оперативное управление c 30.12.2016 -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</si>
  <si>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013.4.0075</t>
  </si>
  <si>
    <t>....1263</t>
  </si>
  <si>
    <t xml:space="preserve">Магнитная мешалка </t>
  </si>
  <si>
    <t>013.6.0546</t>
  </si>
  <si>
    <t xml:space="preserve">Макивара 60х60 см </t>
  </si>
  <si>
    <t>013.4.0335</t>
  </si>
  <si>
    <t xml:space="preserve">Манекен  для борьбы 1,7м </t>
  </si>
  <si>
    <t>013.6.0521</t>
  </si>
  <si>
    <t>Манекен  для борьбы 1,7м 3 ед.</t>
  </si>
  <si>
    <t>013.6.0520</t>
  </si>
  <si>
    <t>Манекен для борьбы 1,4 м 3 ед.</t>
  </si>
  <si>
    <t>013.4.0209</t>
  </si>
  <si>
    <t>Маршрутизатор Micro Tic RB951Ui-2HnD 802/11n</t>
  </si>
  <si>
    <t>01341200</t>
  </si>
  <si>
    <t xml:space="preserve">Массажер </t>
  </si>
  <si>
    <t>013.4.0215</t>
  </si>
  <si>
    <t>Массажер для головы YamaguchiGalaxy(белый)</t>
  </si>
  <si>
    <t>Оперативное управление c 11.10.2017 -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</si>
  <si>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013.4.0213</t>
  </si>
  <si>
    <t>Массажер для ног  US Medica Angel Feet NF</t>
  </si>
  <si>
    <t>013.6.0574</t>
  </si>
  <si>
    <t>Массажер на стойке электрический</t>
  </si>
  <si>
    <t>013.4.0212</t>
  </si>
  <si>
    <t>Массажная накидка US Medica Sensation NE</t>
  </si>
  <si>
    <t>01361080</t>
  </si>
  <si>
    <t xml:space="preserve">Машина стиральная </t>
  </si>
  <si>
    <t>013.6.0467</t>
  </si>
  <si>
    <t>013.6.0458</t>
  </si>
  <si>
    <t>013.6.0451</t>
  </si>
  <si>
    <t>Машина стиральная  автомат "Веко"</t>
  </si>
  <si>
    <t>013.6.0304</t>
  </si>
  <si>
    <t>Машина стиральная "Ока-19"</t>
  </si>
  <si>
    <t>013.6.0671</t>
  </si>
  <si>
    <t>Машина стиральная 2 шт.</t>
  </si>
  <si>
    <t>013.6.0326</t>
  </si>
  <si>
    <t>Машина стиральная Белоснежка</t>
  </si>
  <si>
    <t>Машина стиральная автоматическая бытовая</t>
  </si>
  <si>
    <t>101360075</t>
  </si>
  <si>
    <t>Мебель наборная Пенал для документов закрытый м-32</t>
  </si>
  <si>
    <t>01341312</t>
  </si>
  <si>
    <t xml:space="preserve">Мегафон </t>
  </si>
  <si>
    <t>43803000002</t>
  </si>
  <si>
    <t xml:space="preserve">Мемориальный комплекс  "Памяти павших будьте достойны" </t>
  </si>
  <si>
    <t>Оперативное управление c 21.09.2020 - Муниципальное бюджетное учреждение "Городской краеведческий музей" городского округа Октябрьск Самарской области</t>
  </si>
  <si>
    <t>1211</t>
  </si>
  <si>
    <t xml:space="preserve">Металлическая крышка к бруску </t>
  </si>
  <si>
    <t xml:space="preserve">Металлическое основание - рама к бруску </t>
  </si>
  <si>
    <t>616...638</t>
  </si>
  <si>
    <t xml:space="preserve">Металлофон </t>
  </si>
  <si>
    <t>013.6.0532</t>
  </si>
  <si>
    <t xml:space="preserve">Мешок боксерский 25кг </t>
  </si>
  <si>
    <t>013.6.0533</t>
  </si>
  <si>
    <t>Мешок боксерский 35 кг</t>
  </si>
  <si>
    <t>013.6.0534</t>
  </si>
  <si>
    <t xml:space="preserve">Мешок боксерский 40кг </t>
  </si>
  <si>
    <t>013.6.0535</t>
  </si>
  <si>
    <t>Мешок боксерский 50 кг.</t>
  </si>
  <si>
    <t>013.6.0536</t>
  </si>
  <si>
    <t>Мешок боксерский 60 кг.</t>
  </si>
  <si>
    <t>01360669</t>
  </si>
  <si>
    <t>Мешок боксерский, вес 40 кг.</t>
  </si>
  <si>
    <t>01360668</t>
  </si>
  <si>
    <t>Мешок боксерский, вес 60 кг.</t>
  </si>
  <si>
    <t>01360666</t>
  </si>
  <si>
    <t>Мешок для кигбоксинга</t>
  </si>
  <si>
    <t>013.6.0526</t>
  </si>
  <si>
    <t xml:space="preserve">Мешок напольный </t>
  </si>
  <si>
    <t>012.4.0001</t>
  </si>
  <si>
    <t xml:space="preserve">Микшер Phonic Sonic STATION </t>
  </si>
  <si>
    <t>0414..318</t>
  </si>
  <si>
    <t xml:space="preserve">Микшерный пульт Behringer </t>
  </si>
  <si>
    <t>013.6.1124</t>
  </si>
  <si>
    <t xml:space="preserve">Мини гольф "Царь горы" </t>
  </si>
  <si>
    <t>013.8.0020</t>
  </si>
  <si>
    <t xml:space="preserve">Мнемосхема этажа </t>
  </si>
  <si>
    <t>616369603049</t>
  </si>
  <si>
    <t xml:space="preserve">Многолучевой моторный эффект </t>
  </si>
  <si>
    <t>013.6.0722</t>
  </si>
  <si>
    <t xml:space="preserve">Мобильная волейбольная сетка </t>
  </si>
  <si>
    <t>02260035</t>
  </si>
  <si>
    <t xml:space="preserve">Мобильная система оповещения </t>
  </si>
  <si>
    <t>03400202</t>
  </si>
  <si>
    <t>013.6.0695</t>
  </si>
  <si>
    <t xml:space="preserve">Мобильный автогородок </t>
  </si>
  <si>
    <t>оперативное управление СЭМЗИС c 25.07.2014 - ОУ СОШ №11 имени Героя Советского Союза Аипова Махмута Ильячевича "Образовательный центр"</t>
  </si>
  <si>
    <t>013.6.0694</t>
  </si>
  <si>
    <t xml:space="preserve">Мобильный городок юного пешехода </t>
  </si>
  <si>
    <t>оперативное управление СЭМЗИС c 25.07.2014 - ОУ СОШ №8</t>
  </si>
  <si>
    <t>43804000079</t>
  </si>
  <si>
    <t xml:space="preserve">Мобильный двусторонний стеллаж 900*560*1790 </t>
  </si>
  <si>
    <t xml:space="preserve">Мобильный пневматический тир "ГТО" </t>
  </si>
  <si>
    <t>...0026</t>
  </si>
  <si>
    <t xml:space="preserve">Модем </t>
  </si>
  <si>
    <t>Оперативное управление c 01.01.1900 - ОУ ООШ №5</t>
  </si>
  <si>
    <t>01340033</t>
  </si>
  <si>
    <t>01340076</t>
  </si>
  <si>
    <t>Модем  ASMI - 52/ E12 W shdsl</t>
  </si>
  <si>
    <t>01340018</t>
  </si>
  <si>
    <t>Модем  ASMI - 52/E12 W shdsl</t>
  </si>
  <si>
    <t>4033</t>
  </si>
  <si>
    <t>Модем  ZYXEIJ-56 К</t>
  </si>
  <si>
    <t>...0006</t>
  </si>
  <si>
    <t>Модем  ZYXEL Omni
DUO</t>
  </si>
  <si>
    <t>0414..017</t>
  </si>
  <si>
    <t>Модем  ZyXEL OMNI DUO</t>
  </si>
  <si>
    <t>0414...152</t>
  </si>
  <si>
    <t>Модем Omni</t>
  </si>
  <si>
    <t>0136135</t>
  </si>
  <si>
    <t>Модем ZyXEL</t>
  </si>
  <si>
    <t>43804000078</t>
  </si>
  <si>
    <t xml:space="preserve">Модуль открытого доступа со встроенными посадочными местами 4100*450*2500 </t>
  </si>
  <si>
    <t>43804000080</t>
  </si>
  <si>
    <t xml:space="preserve">Модуль хранения мобильный двусторонний универсальный 2100*600*2100 </t>
  </si>
  <si>
    <t>43804000050</t>
  </si>
  <si>
    <t xml:space="preserve">Модульная система открытого доступа Тип 1 4500*300*2500 </t>
  </si>
  <si>
    <t>1380036</t>
  </si>
  <si>
    <t>Мольберт  "Лира"</t>
  </si>
  <si>
    <t>616..276-279</t>
  </si>
  <si>
    <t>Мольберт  Сказка- 4 шт.</t>
  </si>
  <si>
    <t>0852000</t>
  </si>
  <si>
    <t xml:space="preserve">Монитор </t>
  </si>
  <si>
    <t>08520000</t>
  </si>
  <si>
    <t>013.4.0403</t>
  </si>
  <si>
    <t>оперативное управление СЭМЗИС c 01.01.2012 - Общеобразовательное учреждение средняя общеобразовательная школа №2</t>
  </si>
  <si>
    <t>31970069</t>
  </si>
  <si>
    <t>000119</t>
  </si>
  <si>
    <t>Оперативное управление c 26.11.2012 - МКУ "Комитет по архитектуре, строительству  и транспорту Администрации г.о. Октябрьск Самарской области"</t>
  </si>
  <si>
    <t>Оперативное управление c 26.11.2012 - МКУ "Финансовое управление Администрации городского округа Октябрьск Самарской области""</t>
  </si>
  <si>
    <t>0164121</t>
  </si>
  <si>
    <t>Оперативное управление c 26.11.2012 - МКУ "Управление по вопросам семьи Администрации городского округа Октябрьск Самарской области"</t>
  </si>
  <si>
    <t>013.4.0414</t>
  </si>
  <si>
    <t>000040</t>
  </si>
  <si>
    <t>Оперативное управление c 01.01.2007 - МКУ "Комитет по архитектуре, строительству  и транспорту Администрации г.о. Октябрьск Самарской области"</t>
  </si>
  <si>
    <t>616...080</t>
  </si>
  <si>
    <t>1380199</t>
  </si>
  <si>
    <t>1970552</t>
  </si>
  <si>
    <t>Монитор  17 Acer AL 1716 s (LCD*1280*1024)</t>
  </si>
  <si>
    <t>11970222</t>
  </si>
  <si>
    <t>Монитор  19 "Samsung 943 N KSB</t>
  </si>
  <si>
    <t>31970123</t>
  </si>
  <si>
    <t>Монитор  19 Samsung 940N AKSB (LCD/128*1024)</t>
  </si>
  <si>
    <t>01340035</t>
  </si>
  <si>
    <t>Монитор  22 ASUS VW 224T/1680X1050\5 ms\br300\cont50061\DVI\blask</t>
  </si>
  <si>
    <t>Монитор  24 Packard Bell VISEO243DBD LED</t>
  </si>
  <si>
    <t>Оперативное управление c 01.06.2015 - Дума городского округа Октябрьск</t>
  </si>
  <si>
    <t>1970078</t>
  </si>
  <si>
    <t>Монитор  Fcer AL 1717SLCD M/M</t>
  </si>
  <si>
    <t>31970204</t>
  </si>
  <si>
    <t>Монитор  L6 TET 19 L 1942 SF</t>
  </si>
  <si>
    <t>4065</t>
  </si>
  <si>
    <t>Монитор  LG 17</t>
  </si>
  <si>
    <t>4051</t>
  </si>
  <si>
    <t>Монитор  LG 17 740 N (сек)</t>
  </si>
  <si>
    <t>11970262</t>
  </si>
  <si>
    <t>Монитор  LG Flatron L 1953S-SF-19</t>
  </si>
  <si>
    <t>11970294</t>
  </si>
  <si>
    <t>Монитор  LG L1942S-SF</t>
  </si>
  <si>
    <t>00034</t>
  </si>
  <si>
    <t>Монитор  Samsung ML 1210</t>
  </si>
  <si>
    <t>0000106</t>
  </si>
  <si>
    <t>Монитор  АОС</t>
  </si>
  <si>
    <t>616..751-752</t>
  </si>
  <si>
    <t>Монитор -2 шт.</t>
  </si>
  <si>
    <t>110414..09</t>
  </si>
  <si>
    <t>Монитор 17 SAMSUNG 720 N</t>
  </si>
  <si>
    <t>Оперативное управление c 01.01.1900 - Дума городского округа Октябрьск</t>
  </si>
  <si>
    <t>000027</t>
  </si>
  <si>
    <t>Монитор 17" LG LiOne FNS</t>
  </si>
  <si>
    <t>1104...027</t>
  </si>
  <si>
    <t>Монитор 19  LG W1943SE-PF 1366*768. 250кд/кв.м, 30000:1DFC, 5мс, 170*/160*Glossy</t>
  </si>
  <si>
    <t>11041..028</t>
  </si>
  <si>
    <t>31970217</t>
  </si>
  <si>
    <t xml:space="preserve">Монитор 19 L 1942 SE-Se Fiatron Siiver Siver </t>
  </si>
  <si>
    <t>31970213</t>
  </si>
  <si>
    <t>31970220</t>
  </si>
  <si>
    <t>31970214</t>
  </si>
  <si>
    <t>013.4.0516</t>
  </si>
  <si>
    <t xml:space="preserve">Монитор 19 SAMSUNG E 1920 NR </t>
  </si>
  <si>
    <t>93800250</t>
  </si>
  <si>
    <t xml:space="preserve">Монитор 19 SAVSUNG E 192 N LS 19GLYSB/EN </t>
  </si>
  <si>
    <t>93800248</t>
  </si>
  <si>
    <t>31970113</t>
  </si>
  <si>
    <t>Монитор 19 Samsung 94 JN FKSB (LCD 128*1024)</t>
  </si>
  <si>
    <t>11970214</t>
  </si>
  <si>
    <t>Монитор 19 Samsung 943 N KSB</t>
  </si>
  <si>
    <t>11970205</t>
  </si>
  <si>
    <t>Монитор 19"Samsung 943 N KSB</t>
  </si>
  <si>
    <t>11970224</t>
  </si>
  <si>
    <t>013.4.0071</t>
  </si>
  <si>
    <t>Монитор 19,5         Philips 200V4LSB/01 LCD, LED 1600 ?900Wide, 10M:1, 5ms, 200</t>
  </si>
  <si>
    <t>013.4.0072</t>
  </si>
  <si>
    <t>Монитор 19,5 Philips 200V4LSB/01 LCD, LED,1600? 900Wide,,10M:1, 5ms,,200cd/m, VG</t>
  </si>
  <si>
    <t>013.4.0073</t>
  </si>
  <si>
    <t>Монитор 19,5 Philips 200V4LSB/01 LCD, LED,1600?900
Wide, 10M:1, 5ms, 200cd/m, VG</t>
  </si>
  <si>
    <t>110414..011</t>
  </si>
  <si>
    <t>Монитор 19SUS VW 192 S</t>
  </si>
  <si>
    <t>013.4.0122</t>
  </si>
  <si>
    <t>Монитор 20  AOC E2070 Swnblack</t>
  </si>
  <si>
    <t>11970381</t>
  </si>
  <si>
    <t>Монитор 20 AcerV203Hab 5ms</t>
  </si>
  <si>
    <t>1.013.4.0034</t>
  </si>
  <si>
    <t>Монитор 20*LG 2 DEN 33 SS-B</t>
  </si>
  <si>
    <t>1.013.4.0033</t>
  </si>
  <si>
    <t>1.013.4.0032</t>
  </si>
  <si>
    <t>1.013.4.0031</t>
  </si>
  <si>
    <t>1.013.4.0030</t>
  </si>
  <si>
    <t>1.013.4.0028</t>
  </si>
  <si>
    <t>1.013.4.0027</t>
  </si>
  <si>
    <t>1.013.4.0029</t>
  </si>
  <si>
    <t>1.013.4.0025</t>
  </si>
  <si>
    <t>1.013.4.0026</t>
  </si>
  <si>
    <t>013.4.0211</t>
  </si>
  <si>
    <t>Монитор 21.5  Samsung S22D300HY</t>
  </si>
  <si>
    <t>05360124</t>
  </si>
  <si>
    <t>Монитор 22 "Beng G2250 21.52</t>
  </si>
  <si>
    <t>Оперативное управление c 13.12.2016 -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</si>
  <si>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1.013.4.0083</t>
  </si>
  <si>
    <t>Монитор 23Acer Maestro 235</t>
  </si>
  <si>
    <t>013.4.0124</t>
  </si>
  <si>
    <t>Монитор 24 Philips 243V5LSB</t>
  </si>
  <si>
    <t>013.4.0123</t>
  </si>
  <si>
    <t>013.4.0125</t>
  </si>
  <si>
    <t>013.4.0130</t>
  </si>
  <si>
    <t>013.4.0129</t>
  </si>
  <si>
    <t>013.4.0128</t>
  </si>
  <si>
    <t>013.4.0127</t>
  </si>
  <si>
    <t>013.4.0126</t>
  </si>
  <si>
    <t>013.4.0217</t>
  </si>
  <si>
    <t>Монитор 28"BENG GC2870H</t>
  </si>
  <si>
    <t>013.4.0294</t>
  </si>
  <si>
    <t xml:space="preserve">Монитор 2ДХ-787 </t>
  </si>
  <si>
    <t>146</t>
  </si>
  <si>
    <t>Оперативное управление c 19.10.2018 -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</si>
  <si>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321</t>
  </si>
  <si>
    <t>Монитор LCD A CER AL</t>
  </si>
  <si>
    <t>138007</t>
  </si>
  <si>
    <t>Монитор LG</t>
  </si>
  <si>
    <t>120</t>
  </si>
  <si>
    <t>Монитор LG 22М35D-D</t>
  </si>
  <si>
    <t>Оперативное управление c 01.01.2014 - Муниципальное образовательное учреждение дополнительного образования детей "Детская школа искусств №2"</t>
  </si>
  <si>
    <t>101340124</t>
  </si>
  <si>
    <t xml:space="preserve">Монитор LG E 1942C </t>
  </si>
  <si>
    <t>013.4.0162</t>
  </si>
  <si>
    <t>013.4.0164</t>
  </si>
  <si>
    <t>013.4.0186</t>
  </si>
  <si>
    <t>013.4.0178</t>
  </si>
  <si>
    <t>013.4.0168</t>
  </si>
  <si>
    <t>013.4.0079</t>
  </si>
  <si>
    <t>Оперативное управление c 22.07.2013 - МКУ г.о.Октябрьск "Управление по вопросам ЖКХ, энергетики и функционирования ЕДДС"</t>
  </si>
  <si>
    <t>101.34</t>
  </si>
  <si>
    <t>000036</t>
  </si>
  <si>
    <t>Монитор LG FLATRON F 700 P</t>
  </si>
  <si>
    <t>11970295</t>
  </si>
  <si>
    <t>Монитор LG L 1942S-SF</t>
  </si>
  <si>
    <t>31970042</t>
  </si>
  <si>
    <t>Монитор MAG17 LCD-LP-717 C (РФ)</t>
  </si>
  <si>
    <t>...9202</t>
  </si>
  <si>
    <t>Монитор Proview DX-797</t>
  </si>
  <si>
    <t>061</t>
  </si>
  <si>
    <t xml:space="preserve">Монитор Samsung </t>
  </si>
  <si>
    <t>013.4.0457</t>
  </si>
  <si>
    <t>01340113</t>
  </si>
  <si>
    <t>Монитор Samsung 19E 192ОТкЩТК</t>
  </si>
  <si>
    <t>01340034</t>
  </si>
  <si>
    <t>Монитор Samsung 793</t>
  </si>
  <si>
    <t>11970223</t>
  </si>
  <si>
    <t>Монитор Samsung 943 N KSB</t>
  </si>
  <si>
    <t>000081</t>
  </si>
  <si>
    <t>Монитор Samsung TFT 19 943 N (VYAKSB)</t>
  </si>
  <si>
    <t>1970028</t>
  </si>
  <si>
    <t>Монитор Samsyng 71 ON- 17 LCD</t>
  </si>
  <si>
    <t>31970095</t>
  </si>
  <si>
    <t>Монитор Samsyng 920</t>
  </si>
  <si>
    <t>1970062</t>
  </si>
  <si>
    <t>Монитор Samsyng TFT 19</t>
  </si>
  <si>
    <t>0414..07-206</t>
  </si>
  <si>
    <t>Монитор Венд G-900 -2 ед.</t>
  </si>
  <si>
    <t>0414..741</t>
  </si>
  <si>
    <t>Монитор ЖК</t>
  </si>
  <si>
    <t>143020350129</t>
  </si>
  <si>
    <t>Моноблок  ASUS+</t>
  </si>
  <si>
    <t>013.4.0273</t>
  </si>
  <si>
    <t>Моноблок Acer Aspire C27-962 27 Full HD</t>
  </si>
  <si>
    <t>013.4.0272</t>
  </si>
  <si>
    <t>099</t>
  </si>
  <si>
    <t>Моноблок Lenovo С 440</t>
  </si>
  <si>
    <t>013.4.0438</t>
  </si>
  <si>
    <t xml:space="preserve">Морозильная камера </t>
  </si>
  <si>
    <t>013.4.0439</t>
  </si>
  <si>
    <t>013.4.0413</t>
  </si>
  <si>
    <t>013.4.0434</t>
  </si>
  <si>
    <t>013.6.0070</t>
  </si>
  <si>
    <t>013.4.0059</t>
  </si>
  <si>
    <t>Мотоблок Krotof 1WG4.0-95FQ-D-3 арт.21974</t>
  </si>
  <si>
    <t>013.5.0997</t>
  </si>
  <si>
    <t>Мотопомпа в сборе GPL20 Workmaster</t>
  </si>
  <si>
    <t>Оперативное управление c 05.11.2015 -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</si>
  <si>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4340000042</t>
  </si>
  <si>
    <t xml:space="preserve">Музыкальная система Midi LG </t>
  </si>
  <si>
    <t>013.4.0411</t>
  </si>
  <si>
    <t xml:space="preserve">Музыкальный центр </t>
  </si>
  <si>
    <t>1380177</t>
  </si>
  <si>
    <t>1380176</t>
  </si>
  <si>
    <t>053</t>
  </si>
  <si>
    <t>01340050</t>
  </si>
  <si>
    <t>058</t>
  </si>
  <si>
    <t>616...1892</t>
  </si>
  <si>
    <t>614..001</t>
  </si>
  <si>
    <t>Музыкальный центр  -  ед.</t>
  </si>
  <si>
    <t>61636...1146</t>
  </si>
  <si>
    <t>Музыкальный центр  LG</t>
  </si>
  <si>
    <t>0414..319</t>
  </si>
  <si>
    <t>Музыкальный центр  с караоке</t>
  </si>
  <si>
    <t>013.4.0596</t>
  </si>
  <si>
    <t>Музыкальный центр LG CM 1530</t>
  </si>
  <si>
    <t>013.4.0599</t>
  </si>
  <si>
    <t>013.4.0597</t>
  </si>
  <si>
    <t>013.4.0598</t>
  </si>
  <si>
    <t>013.0595</t>
  </si>
  <si>
    <t>Музыкальный центр LG CM 1530 Акустическая система SVEN SPS 60</t>
  </si>
  <si>
    <t>013.4.0600</t>
  </si>
  <si>
    <t>Музыкальный центр LG CM1530 акустическая система SVEN SPS 60</t>
  </si>
  <si>
    <t>013.4.0425</t>
  </si>
  <si>
    <t>Музыкальный центр Samsung</t>
  </si>
  <si>
    <t>013.4.0427</t>
  </si>
  <si>
    <t>Музыкальный центр Soni</t>
  </si>
  <si>
    <t>1380101</t>
  </si>
  <si>
    <t>Музыкальный центр Караоке</t>
  </si>
  <si>
    <t>013.4.0416</t>
  </si>
  <si>
    <t>Музыкальный центр Панасоник</t>
  </si>
  <si>
    <t>616..0260</t>
  </si>
  <si>
    <t>Музыкальный центр Ранасоник</t>
  </si>
  <si>
    <t>0414..0122</t>
  </si>
  <si>
    <t>Музыкальный центр с DVDкараоке</t>
  </si>
  <si>
    <t>013.4.0424</t>
  </si>
  <si>
    <t>Музыкальный центр сош 3</t>
  </si>
  <si>
    <t>Мультиварка филипс</t>
  </si>
  <si>
    <t>616...1177</t>
  </si>
  <si>
    <t xml:space="preserve">Мультимедиа проектор в сборе </t>
  </si>
  <si>
    <t>01240133</t>
  </si>
  <si>
    <t>61636..1181</t>
  </si>
  <si>
    <t>Оперативное управление c 23.01.2014 - Муниципальное бюджетное учреждение "Городской краеведческий музей" городского округа Октябрьск Самарской области</t>
  </si>
  <si>
    <t>61636...1162</t>
  </si>
  <si>
    <t>013.4.0575</t>
  </si>
  <si>
    <t>61636...1176</t>
  </si>
  <si>
    <t>616  1225</t>
  </si>
  <si>
    <t>1380136</t>
  </si>
  <si>
    <t>013.4.0574</t>
  </si>
  <si>
    <t>Мультимедиа проектор в сборе  Beng MS 502</t>
  </si>
  <si>
    <t>0414..266</t>
  </si>
  <si>
    <t>Мультимедиа проектор в сборе  PANASONIC</t>
  </si>
  <si>
    <t>0414..026</t>
  </si>
  <si>
    <t>Мультимедиа проектор в сборе  п.5.1.18S8</t>
  </si>
  <si>
    <t>013.4.0573</t>
  </si>
  <si>
    <t>Мультимедиа проектор в сборе Beng MS 502</t>
  </si>
  <si>
    <t>013.4.0576</t>
  </si>
  <si>
    <t>013.4.0572</t>
  </si>
  <si>
    <t>013.4.0571</t>
  </si>
  <si>
    <t>43404000005</t>
  </si>
  <si>
    <t xml:space="preserve">Муфельная печь </t>
  </si>
  <si>
    <t>013.6.1293</t>
  </si>
  <si>
    <t xml:space="preserve">Мяч </t>
  </si>
  <si>
    <t>01361224</t>
  </si>
  <si>
    <t>Мяч футбольный игровой-2 шт.</t>
  </si>
  <si>
    <t>013.6.0226</t>
  </si>
  <si>
    <t>Набор лабораторный Механика 15 ед.</t>
  </si>
  <si>
    <t>908...001</t>
  </si>
  <si>
    <t xml:space="preserve">Набор мебели </t>
  </si>
  <si>
    <t>013.4.8336</t>
  </si>
  <si>
    <t>013.6.0413</t>
  </si>
  <si>
    <t>163053</t>
  </si>
  <si>
    <t>013.6.0057</t>
  </si>
  <si>
    <t>005</t>
  </si>
  <si>
    <t>Набор мебели  для офиса</t>
  </si>
  <si>
    <t>6028</t>
  </si>
  <si>
    <t>Набор мебели  офисной</t>
  </si>
  <si>
    <t>013.6.0293</t>
  </si>
  <si>
    <t>Набор мебели Детская мебель - 26 ед</t>
  </si>
  <si>
    <t>90810163</t>
  </si>
  <si>
    <t>Набор мебели Набор офисной мебели</t>
  </si>
  <si>
    <t>90800115</t>
  </si>
  <si>
    <t>Набор мебели Столы - 2 ед.</t>
  </si>
  <si>
    <t>127</t>
  </si>
  <si>
    <t>Набор мебели корпусной</t>
  </si>
  <si>
    <t xml:space="preserve">Набор по электричеству </t>
  </si>
  <si>
    <t>616..1045</t>
  </si>
  <si>
    <t xml:space="preserve">Надувной батут Замок Ворона </t>
  </si>
  <si>
    <t xml:space="preserve">Наковальня </t>
  </si>
  <si>
    <t xml:space="preserve">Напольные покрытия (ковры ANTIGUE) </t>
  </si>
  <si>
    <t>оперативное управление СЭМЗИС c 11.12.2013 - Общеобразовательное учреждение средняя общеобразовательная школа №2</t>
  </si>
  <si>
    <t>013.6.0755</t>
  </si>
  <si>
    <t>013.6.0757</t>
  </si>
  <si>
    <t>616..1122</t>
  </si>
  <si>
    <t xml:space="preserve">Насос </t>
  </si>
  <si>
    <t>1683</t>
  </si>
  <si>
    <t>Насос  1Д 315а дв.55квт на Первомайске</t>
  </si>
  <si>
    <t>1623-1625</t>
  </si>
  <si>
    <t>Насос  КМ 125-100-160/2 -3 ед</t>
  </si>
  <si>
    <t>3636</t>
  </si>
  <si>
    <t>Насос  ЦНС 180-128 с электродвигателем 110 кВт/1500</t>
  </si>
  <si>
    <t>Хозяйственное ведение c 01.01.1900 - Муниципальное унитарное предприятие "Жилищное управление"</t>
  </si>
  <si>
    <t>3607</t>
  </si>
  <si>
    <t>Насос  ЦНСГ 38-198</t>
  </si>
  <si>
    <t>1612</t>
  </si>
  <si>
    <t>Насос  ЦНСГ 38-198 (эл.двиг 37/3000)</t>
  </si>
  <si>
    <t>1733</t>
  </si>
  <si>
    <t>Насос  ЦНСГ 38-88 с эл.двигателем 22/3000</t>
  </si>
  <si>
    <t>4063</t>
  </si>
  <si>
    <t>Насос  ЭЦВ 10-120-80</t>
  </si>
  <si>
    <t>Хозяйственное ведение c 30.09.2016 - Муниципальное унитарное предприятие "Жилищное управление"</t>
  </si>
  <si>
    <t>1613-1614</t>
  </si>
  <si>
    <t>Насос  агрегаты ЦНСГ 38-198 (эл.дв.37/3000) (котельная №1)-2 ед.</t>
  </si>
  <si>
    <t>013.6.0184</t>
  </si>
  <si>
    <t>Насос  для отопительной системы</t>
  </si>
  <si>
    <t>1380107</t>
  </si>
  <si>
    <t>Насос  погружной BVP 19000"АЛ-КО"</t>
  </si>
  <si>
    <t>0000606</t>
  </si>
  <si>
    <t>Насос 1 Д 315-71</t>
  </si>
  <si>
    <t>1609</t>
  </si>
  <si>
    <t>Насос 1 Д 315/71 двиг.110 Квт</t>
  </si>
  <si>
    <t>3703</t>
  </si>
  <si>
    <t xml:space="preserve">Насос 1 КС 20/50 дв.7,5 квт </t>
  </si>
  <si>
    <t>Насос 1 КС 20/50 дв.7,5 квт котельная №1</t>
  </si>
  <si>
    <t>3571</t>
  </si>
  <si>
    <t>Насос 1 к 100-65-250</t>
  </si>
  <si>
    <t>1608</t>
  </si>
  <si>
    <t>Насос 1Д 315/71 двиг.110 квт</t>
  </si>
  <si>
    <t>000922-923</t>
  </si>
  <si>
    <t>Насос 1Д 630/90а дв.200 квт - 2 ед.</t>
  </si>
  <si>
    <t>3656</t>
  </si>
  <si>
    <t xml:space="preserve">Насос 1Д315-71 на раме </t>
  </si>
  <si>
    <t>3782</t>
  </si>
  <si>
    <t>Насос 1К 100-65-250</t>
  </si>
  <si>
    <t>Хозяйственное ведение c 21.04.2014 - Муниципальное унитарное предприятие "Жилищное управление"</t>
  </si>
  <si>
    <t>Насос 1К 100-65-250 под двигатель 45 квт.</t>
  </si>
  <si>
    <t>Хозяйственное ведение c 13.09.2019 - Муниципальное унитарное предприятие "Жилищное управление"</t>
  </si>
  <si>
    <t>3642</t>
  </si>
  <si>
    <t xml:space="preserve">Насос NK 80/250/220-BAQE дв.45 кВт </t>
  </si>
  <si>
    <t>3643</t>
  </si>
  <si>
    <t>Насос NK 80/250/220-BAQE дв.45 кВт 186 куб.м/ч</t>
  </si>
  <si>
    <t>Насос Глубинный насос - Агрегат ЭЦВ 10-120-80 нро</t>
  </si>
  <si>
    <t>Хозяйственное ведение c 28.11.2019 - Муниципальное унитарное предприятие "Жилищное управление"</t>
  </si>
  <si>
    <t>3657</t>
  </si>
  <si>
    <t xml:space="preserve">Насос К 100-65-250 с дв </t>
  </si>
  <si>
    <t>3702</t>
  </si>
  <si>
    <t xml:space="preserve">Насос К 150-125-315 дв.30 кВт </t>
  </si>
  <si>
    <t>3668</t>
  </si>
  <si>
    <t>Насос К 150-125-315 дв.30 кВт 200 куб.м./ч</t>
  </si>
  <si>
    <t xml:space="preserve">3754	</t>
  </si>
  <si>
    <t>Насос Кс 20-50 дв.</t>
  </si>
  <si>
    <t>3660</t>
  </si>
  <si>
    <t>Насос Кс 20/30 без мотора 20 куб.м./ч</t>
  </si>
  <si>
    <t>3659</t>
  </si>
  <si>
    <t>Насос Кс 20/30 без мотора 20куб.м./ч.</t>
  </si>
  <si>
    <t>2386</t>
  </si>
  <si>
    <t>Насос Насос ЦНСГ 180-128 с А 280S4</t>
  </si>
  <si>
    <t>1743</t>
  </si>
  <si>
    <t>Насос Насос ЦНСГ 38-88 с эл.двиг. 22/3000</t>
  </si>
  <si>
    <t>0000474</t>
  </si>
  <si>
    <t>Насос Преобразовательная турбина (паровой насос)</t>
  </si>
  <si>
    <t>3719</t>
  </si>
  <si>
    <t>Насос Х40-32-125 двигатель 2,2 квт</t>
  </si>
  <si>
    <t>4056</t>
  </si>
  <si>
    <t>Насос ЦНС 180/128</t>
  </si>
  <si>
    <t>Хозяйственное ведение c 08.05.2015 - Муниципальное унитарное предприятие "Жилищное управление"</t>
  </si>
  <si>
    <t>4059</t>
  </si>
  <si>
    <t>Насос ЦНС 60-99</t>
  </si>
  <si>
    <t>Хозяйственное ведение c 11.12.2015 - Муниципальное унитарное предприятие "Жилищное управление"</t>
  </si>
  <si>
    <t>4097</t>
  </si>
  <si>
    <t>Насос ЦНС 60-99 дв 30 кВт</t>
  </si>
  <si>
    <t>Хозяйственное ведение c 27.03.2018 - Муниципальное унитарное предприятие "Жилищное управление"</t>
  </si>
  <si>
    <t>3780</t>
  </si>
  <si>
    <t>Насос ЦНСГ 180-128</t>
  </si>
  <si>
    <t>1568</t>
  </si>
  <si>
    <t>3720</t>
  </si>
  <si>
    <t>Насос ЭЦВ 10-65-110</t>
  </si>
  <si>
    <t>Хозяйственное ведение c 12.08.2013 - Муниципальное унитарное предприятие "Жилищное управление"</t>
  </si>
  <si>
    <t>3710</t>
  </si>
  <si>
    <t xml:space="preserve">Насос ЭЦВ 10-65-110 </t>
  </si>
  <si>
    <t>Хозяйственное ведение c 21.05.2013 - Муниципальное унитарное предприятие "Жилищное управление"</t>
  </si>
  <si>
    <t>3783</t>
  </si>
  <si>
    <t>Насос ЭЦВ 10-65-65</t>
  </si>
  <si>
    <t>3648</t>
  </si>
  <si>
    <t xml:space="preserve">Насос ЭЦВ 10-65-65 нрк </t>
  </si>
  <si>
    <t>Хозяйственное ведение c 17.10.2011 - Муниципальное унитарное предприятие "Жилищное управление"</t>
  </si>
  <si>
    <t>4082</t>
  </si>
  <si>
    <t>Насос ЭЦВ 12-160-100</t>
  </si>
  <si>
    <t>Хозяйственное ведение c 31.08.2017 - Муниципальное унитарное предприятие "Жилищное управление"</t>
  </si>
  <si>
    <t>4062</t>
  </si>
  <si>
    <t>Насос ЭЦВ 12-160-100 нро</t>
  </si>
  <si>
    <t>Хозяйственное ведение c 30.06.2016 - Муниципальное унитарное предприятие "Жилищное управление"</t>
  </si>
  <si>
    <t>3771</t>
  </si>
  <si>
    <t>Насос ЭЦВ 8-65-110</t>
  </si>
  <si>
    <t>4058</t>
  </si>
  <si>
    <t>Хозяйственное ведение c 21.09.2015 - Муниципальное унитарное предприятие "Жилищное управление"</t>
  </si>
  <si>
    <t>4084</t>
  </si>
  <si>
    <t xml:space="preserve">Насос ЭЦВ 8-65-110 </t>
  </si>
  <si>
    <t>Хозяйственное ведение c 11.10.2017 - Муниципальное унитарное предприятие "Жилищное управление"</t>
  </si>
  <si>
    <t>3645</t>
  </si>
  <si>
    <t xml:space="preserve">Насос ЭЦВ НР Laser Pro P </t>
  </si>
  <si>
    <t>0616..1295</t>
  </si>
  <si>
    <t>Насос вакуумный Комовского С-2222</t>
  </si>
  <si>
    <t>013.4.0049</t>
  </si>
  <si>
    <t>Насос для дизтоплива MARINA КРМ 50 SET</t>
  </si>
  <si>
    <t>Оперативное управление c 13.05.2016 -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</si>
  <si>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013.6.0265</t>
  </si>
  <si>
    <t>Насос для отопительной системы 25/6</t>
  </si>
  <si>
    <t>4099</t>
  </si>
  <si>
    <t>Насос марки ЦНС 180-128</t>
  </si>
  <si>
    <t>Хозяйственное ведение c 05.02.2018 - Муниципальное унитарное предприятие "Жилищное управление"</t>
  </si>
  <si>
    <t>4101</t>
  </si>
  <si>
    <t>4100</t>
  </si>
  <si>
    <t>4109</t>
  </si>
  <si>
    <t>Насос марки ЭЦВ 10-120-80</t>
  </si>
  <si>
    <t>4110</t>
  </si>
  <si>
    <t>Насос марки ЭЦВ 10-65-65</t>
  </si>
  <si>
    <t>61636..1190</t>
  </si>
  <si>
    <t>Насос циркуляционный с мокрым ротором</t>
  </si>
  <si>
    <t>410134000002</t>
  </si>
  <si>
    <t>Насос электрический для опрессовки трубопроводных систем RP PRO-3</t>
  </si>
  <si>
    <t>Оперативное управление c 09.11.2017 -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</si>
  <si>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061617...100</t>
  </si>
  <si>
    <t>Настил  музыкальный зал</t>
  </si>
  <si>
    <t>061636..099</t>
  </si>
  <si>
    <t>Настил музыкальный зал</t>
  </si>
  <si>
    <t>616..1104</t>
  </si>
  <si>
    <t xml:space="preserve">Настольная студия записи </t>
  </si>
  <si>
    <t xml:space="preserve">Настольный микрофон </t>
  </si>
  <si>
    <t>013.4.0063</t>
  </si>
  <si>
    <t xml:space="preserve">Нивелир оптический </t>
  </si>
  <si>
    <t>оперативное управление СЭМЗИС c 20.07.2016 -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</si>
  <si>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Ножовка  механическая -2 шт.</t>
  </si>
  <si>
    <t>1104143..137</t>
  </si>
  <si>
    <t xml:space="preserve">Ноутбук Lenovo B550 (Special Edition) Intel Dual Core </t>
  </si>
  <si>
    <t>11034263</t>
  </si>
  <si>
    <t xml:space="preserve">Ноутбук Samsung Q 530 </t>
  </si>
  <si>
    <t>Оперативное управление c 08.11.2012 - МБУ городского округа Октябрьск  Самарской области "Дом молодежных организаций"</t>
  </si>
  <si>
    <t xml:space="preserve">Облучатель бактерицидный передвижной </t>
  </si>
  <si>
    <t>013.4.0539</t>
  </si>
  <si>
    <t>Облучатель бактерицидный передвижной 2 шт.</t>
  </si>
  <si>
    <t>01341309</t>
  </si>
  <si>
    <t>Облучатель бактерицидный, настенный 950х135х100 ЭIф0, 1кВт</t>
  </si>
  <si>
    <t>01340037</t>
  </si>
  <si>
    <t>Оборудование для рабочего места диспетчера единой дежурно-диспетчерской службы-т</t>
  </si>
  <si>
    <t>01340070</t>
  </si>
  <si>
    <t>01340099</t>
  </si>
  <si>
    <t>Объект "Сигнал" Сирена С-40</t>
  </si>
  <si>
    <t>Оперативное управление c 02.09.2015 - МКУ г.о.Октябрьск "Управление по вопросам ЖКХ, энергетики и функционирования ЕДДС"</t>
  </si>
  <si>
    <t>01340095</t>
  </si>
  <si>
    <t>01340098</t>
  </si>
  <si>
    <t>01340100</t>
  </si>
  <si>
    <t>01340096</t>
  </si>
  <si>
    <t>01340097</t>
  </si>
  <si>
    <t>0414..1136</t>
  </si>
  <si>
    <t>Оверхедпроектор  Gena Top</t>
  </si>
  <si>
    <t>02440003</t>
  </si>
  <si>
    <t>Ограничитель  грузоподъемности крана ОНК-140</t>
  </si>
  <si>
    <t>43803000062</t>
  </si>
  <si>
    <t>Освещение светодиодное для елки</t>
  </si>
  <si>
    <t>Остановочный павильон  "Белая столовая" ул. Дзержинского, около дома №38</t>
  </si>
  <si>
    <t>Оперативное управление c 30.12.2020 -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</si>
  <si>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Остановочный павильон "Ж/д вокзал", ул.Дзержинского, №8</t>
  </si>
  <si>
    <t>Оперативное управление c 05.02.2018 -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</si>
  <si>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Остановочный павильон (остановка по ул.Макаренко)</t>
  </si>
  <si>
    <t>Оперативное управление c 19.06.2017 -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</si>
  <si>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Остановочный павильон Остановка  "Ж/д вокзал", ул.Дзержинского,   №17 и №19</t>
  </si>
  <si>
    <t>Остановочный павильон ост. "Баня" ул.Ленинградская (около здания бани)</t>
  </si>
  <si>
    <t>Оперативное управление c 12.03.2020 -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</si>
  <si>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Остановочный павильон ост. "Библиотека" ул.Ленинградская (между домами 289,291)</t>
  </si>
  <si>
    <t>Остановочный павильон ост. "Библиотека" ул.Ленинградская,48 (между домами 289,29</t>
  </si>
  <si>
    <t>Остановочный павильон ост. "Водников" ул.Ленинградская (поворот на ул. Батракску</t>
  </si>
  <si>
    <t>Остановочный павильон ост. "Перекидной мост" ул.Ленинградская,51</t>
  </si>
  <si>
    <t>Остановочный павильон ост. "Шиферный"  ул.Ленинградская,4</t>
  </si>
  <si>
    <t>Остановочный павильон ост. "ул.Батракская" ул. Батракская (около поворота на ул.</t>
  </si>
  <si>
    <t>Остановочный павильон остановка по ул. Ленина, "остановка по ул.Астраханская"</t>
  </si>
  <si>
    <t>01130006</t>
  </si>
  <si>
    <t>Остановочный павильон пер.Кирпичный</t>
  </si>
  <si>
    <t>Оперативное управление c 12.07.2016 -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</si>
  <si>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Остановочный павильон ул. 3-го Октября, напротив м-на "Тройка"</t>
  </si>
  <si>
    <t>Остановочный павильон ул. 3-го Октября, р-н ГБОУ СОШ №11</t>
  </si>
  <si>
    <t>Остановочный павильон ул. Ленина напротив Швейной фабрики</t>
  </si>
  <si>
    <t xml:space="preserve">Остановочный павильон ул. Мира 
ДК "Волга" нечетная сторона
</t>
  </si>
  <si>
    <t>Остановочный павильон ул. Ульяновская (остановка Смоленский храм) нечетная сторо</t>
  </si>
  <si>
    <t>Остановочный павильон ул. Ульяновская (остановка пер.Толстовский) нечетная сторо</t>
  </si>
  <si>
    <t>Остановочный павильон ул. Ульяновская (остановка пер.Толстовский) четная сторона</t>
  </si>
  <si>
    <t xml:space="preserve">Остановочный павильон ул. Ульяновская,
р-н магазина "Стрелец"
 нечетная сторона
</t>
  </si>
  <si>
    <t xml:space="preserve">Остановочный павильон ул. Ульяновская,
р-н магазина "Стрелец"
 четная сторона
</t>
  </si>
  <si>
    <t>Остановочный павильон ул.3-го Октября (остановка "Совхоз")</t>
  </si>
  <si>
    <t>01130008</t>
  </si>
  <si>
    <t>Остановочный павильон ул.Вологина</t>
  </si>
  <si>
    <t>01130007</t>
  </si>
  <si>
    <t>Остановочный павильон ул.Дзержинского</t>
  </si>
  <si>
    <t>011.4.0002</t>
  </si>
  <si>
    <t xml:space="preserve">Остановочный павильон ул.Ленинградская (нечетная сторона) </t>
  </si>
  <si>
    <t>011.4.0003</t>
  </si>
  <si>
    <t xml:space="preserve">Остановочный павильон ул.Ленинградская (четная сторона) </t>
  </si>
  <si>
    <t xml:space="preserve">Остановочный павильон ул.Мира,
 ДК "Волга" четная сторона
</t>
  </si>
  <si>
    <t>011.4.0001</t>
  </si>
  <si>
    <t xml:space="preserve">Остановочный павильон ул.Ульяновская (нечетная сторона) </t>
  </si>
  <si>
    <t>Остановочный павильон ул.Ульяновская (остановка Коллективная) нечетная сторона</t>
  </si>
  <si>
    <t>Остановочный павильон ул.Ульяновская (остановка Коллективная) четная сторона</t>
  </si>
  <si>
    <t>Остановочный павильон ул.Ульяновская (остановка Смоленский храм) четная сторона</t>
  </si>
  <si>
    <t>210134000003</t>
  </si>
  <si>
    <t xml:space="preserve">Отбойный молоток P.I.T. </t>
  </si>
  <si>
    <t>13806000049</t>
  </si>
  <si>
    <t xml:space="preserve">Охранная сигнализация </t>
  </si>
  <si>
    <t>101.36.310</t>
  </si>
  <si>
    <t>ПВХ - конструкция -2 шт.</t>
  </si>
  <si>
    <t>Оперативное управление c 29.12.2017 - Администрация городского округа Октябрьск</t>
  </si>
  <si>
    <t>ПГ Гидрант пожарный 1,5м -4 шт.</t>
  </si>
  <si>
    <t>ПГ Гидрант пожарный 1,75м -10 шт.</t>
  </si>
  <si>
    <t>ПГ Гидрант пожарный 2,00м -8 шт.</t>
  </si>
  <si>
    <t>ПГ Гидрант пожарный 2,50м -3 шт.</t>
  </si>
  <si>
    <t>ПГ Гидрант пожарный Н-1,50 -21 шт.</t>
  </si>
  <si>
    <t>Хозяйственное ведение c 27.10.2020 - Муниципальное унитарное предприятие "Жилищное управление"</t>
  </si>
  <si>
    <t>ПГ Гидрант пожарный Н-1,75 - 5 шт.</t>
  </si>
  <si>
    <t>ПГ Гидрант пожарный Н-2,00 -3 шт</t>
  </si>
  <si>
    <t>4091</t>
  </si>
  <si>
    <t>ПГ М.Горького, 137</t>
  </si>
  <si>
    <t>Хозяйственное ведение c 30.11.2017 - Муниципальное унитарное предприятие "Жилищное управление"</t>
  </si>
  <si>
    <t>4095</t>
  </si>
  <si>
    <t>ПГ пер.Шиферный,9</t>
  </si>
  <si>
    <t>4092</t>
  </si>
  <si>
    <t>ПГ ул.М.Горького,141</t>
  </si>
  <si>
    <t>4123</t>
  </si>
  <si>
    <t xml:space="preserve">ПГ ул.Мичурина,17-24
</t>
  </si>
  <si>
    <t>Хозяйственное ведение c 26.07.2018 - Муниципальное унитарное предприятие "Жилищное управление"</t>
  </si>
  <si>
    <t>4093</t>
  </si>
  <si>
    <t>ПГ ул.Ст.Разина,133 ДОУ 13</t>
  </si>
  <si>
    <t>4090</t>
  </si>
  <si>
    <t>ПГ ул.Шмидта,24</t>
  </si>
  <si>
    <t>012.4.0004</t>
  </si>
  <si>
    <t>ПК  Expert i3 6100/8gb DDR4/HDD</t>
  </si>
  <si>
    <t>1.013.4.0011</t>
  </si>
  <si>
    <t>ПК Intel Core I5 2300/4Gb/500Gn/kb+m</t>
  </si>
  <si>
    <t>1.013.4.0036</t>
  </si>
  <si>
    <t>1.013.4.0042</t>
  </si>
  <si>
    <t>1.013.4.0041</t>
  </si>
  <si>
    <t>1.013.4.0035</t>
  </si>
  <si>
    <t>1.013.4.0037</t>
  </si>
  <si>
    <t>1.013.4.0038</t>
  </si>
  <si>
    <t>1.013.4.0039</t>
  </si>
  <si>
    <t>1.013.4.0040</t>
  </si>
  <si>
    <t>117</t>
  </si>
  <si>
    <t>ПК Office</t>
  </si>
  <si>
    <t>013.4.0372</t>
  </si>
  <si>
    <t xml:space="preserve">ПК системный блок с монитором </t>
  </si>
  <si>
    <t>013.4.0373</t>
  </si>
  <si>
    <t>0441436..32</t>
  </si>
  <si>
    <t>013.4.0363</t>
  </si>
  <si>
    <t>616..917</t>
  </si>
  <si>
    <t xml:space="preserve">Павильон-тент </t>
  </si>
  <si>
    <t>616...575</t>
  </si>
  <si>
    <t>Павильон-тент  со стенками</t>
  </si>
  <si>
    <t>616..1221-22</t>
  </si>
  <si>
    <t>Падуги размер 13 х 1,7 - 2 ед.</t>
  </si>
  <si>
    <t>10100011</t>
  </si>
  <si>
    <t>Пандус к библиотеке им. А.С.Пушкина</t>
  </si>
  <si>
    <t>Оперативное управление c 09.03.2016 - Муниципальное бюджетное учреждение "Централизованная библиотечная система" городского округа Октябрьск Самарской области</t>
  </si>
  <si>
    <t>10100012</t>
  </si>
  <si>
    <t>Пандус к центральной детской библиотеке им. А.С.Макаренко</t>
  </si>
  <si>
    <t>3658</t>
  </si>
  <si>
    <t xml:space="preserve">Пеногенератор НАСТ-5 </t>
  </si>
  <si>
    <t>616...1275</t>
  </si>
  <si>
    <t xml:space="preserve">Передатчик </t>
  </si>
  <si>
    <t>013.6.0001</t>
  </si>
  <si>
    <t>Переплетная машина RENZ-S</t>
  </si>
  <si>
    <t>Оперативное управление c 29.06.2016 - Дума городского округа Октябрьск</t>
  </si>
  <si>
    <t>Перфоратор  HR-2470 MAKITA</t>
  </si>
  <si>
    <t>410138000070</t>
  </si>
  <si>
    <t>Перфоратор MAKITA HR 2470</t>
  </si>
  <si>
    <t>034.5.0165</t>
  </si>
  <si>
    <t>Перфоратор Интерскоп</t>
  </si>
  <si>
    <t>Оперативное управление c 13.08.2015 -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</si>
  <si>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013.4.0532</t>
  </si>
  <si>
    <t xml:space="preserve">Перфоратор П - 801 </t>
  </si>
  <si>
    <t>Оперативное управление c 14.08.2012 - муниципальное бюджетное учреждение городского округа Октябрьск Самарской области "Центр спортивных сооружений"</t>
  </si>
  <si>
    <t>Печь муфельная</t>
  </si>
  <si>
    <t>616..777</t>
  </si>
  <si>
    <t>Печь муфельная ЭКПС-5</t>
  </si>
  <si>
    <t>410138000087</t>
  </si>
  <si>
    <t>Пила дисковая</t>
  </si>
  <si>
    <t>Оперативное управление c 15.11.2019 -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</si>
  <si>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013.4.0645</t>
  </si>
  <si>
    <t>Пила дисковая  STOMMER SCS -165</t>
  </si>
  <si>
    <t>Оперативное управление c 21.12.2015 -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</si>
  <si>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Пила цепная бензиновая Carver PROMO PSG 52-18</t>
  </si>
  <si>
    <t>Хозяйственное ведение c 15.05.2019 - Муниципальное унитарное предприятие "Бюро ритуальных услуг"</t>
  </si>
  <si>
    <t xml:space="preserve">Планка индикатор </t>
  </si>
  <si>
    <t>Плита  электрическая ДОУ №2</t>
  </si>
  <si>
    <t>безвозмездное пользование c 30.12.2020 - Общеобразовательное учреждение средняя общеобразовательная школа №2</t>
  </si>
  <si>
    <t>Плита разметочная -4 шт.</t>
  </si>
  <si>
    <t>012.6.0005</t>
  </si>
  <si>
    <t xml:space="preserve">Плита электрическая </t>
  </si>
  <si>
    <t>1380226</t>
  </si>
  <si>
    <t>Оперативное управление c 01.12.2009 - МБУ городского округа Октябрьск  Самарской области "Дом молодежных организаций"</t>
  </si>
  <si>
    <t>01360166</t>
  </si>
  <si>
    <t>013.6.0342</t>
  </si>
  <si>
    <t>Плита электрическая  (ПЭП-0,72-ДШ-01)  ДОУ №5</t>
  </si>
  <si>
    <t>безвозмездное пользование c 30.12.2020 - ОУ СОШ №3</t>
  </si>
  <si>
    <t>0616..2138</t>
  </si>
  <si>
    <t>Плита электрическая  6-комфорчатая ПЭ-706</t>
  </si>
  <si>
    <t>Плита электрическая  Дарина - 2 шт.</t>
  </si>
  <si>
    <t>012.6.0015</t>
  </si>
  <si>
    <t>Плита электрическая  ЭП-6 ЖШ стандарт духовка</t>
  </si>
  <si>
    <t>Плита электрическая 6 конфорок с духовкой 22,8 квт 220/380В</t>
  </si>
  <si>
    <t>210124000002</t>
  </si>
  <si>
    <t>Плита электрическая 6-ти конфорочная ЭП-6П</t>
  </si>
  <si>
    <t>безвозмездное пользование c 08.11.2017 - ОУ СОШ №11 имени Героя Советского Союза Аипова Махмута Ильячевича "Образовательный центр"</t>
  </si>
  <si>
    <t>013.6.5196</t>
  </si>
  <si>
    <t>Плита электрическая ДОУ 13</t>
  </si>
  <si>
    <t>Оперативное управление c 16.02.2016 - ОУ СОШ №9 "Образовательный центр"</t>
  </si>
  <si>
    <t>013.6.5197</t>
  </si>
  <si>
    <t>Плита электрическая ООШ 2</t>
  </si>
  <si>
    <t>Оперативное управление c 16.02.2016 - Общеобразовательное учреждение средняя общеобразовательная школа №2</t>
  </si>
  <si>
    <t>012.6.0016</t>
  </si>
  <si>
    <t>Плита электрическая ЭП-6 ЖШ стандарт духовка</t>
  </si>
  <si>
    <t>614...0004</t>
  </si>
  <si>
    <t xml:space="preserve">Плотер </t>
  </si>
  <si>
    <t>Плоттер Canon iPF + напольный стенд для плоттера</t>
  </si>
  <si>
    <t>Оперативное управление c 08.12.2017 - МКУ "Комитет по архитектуре, строительству  и транспорту Администрации г.о. Октябрьск Самарской области"</t>
  </si>
  <si>
    <t>43804000082</t>
  </si>
  <si>
    <t xml:space="preserve">Подвесное место от дизайнера с столиком 900*730*1730 </t>
  </si>
  <si>
    <t>43804000176</t>
  </si>
  <si>
    <t xml:space="preserve">Подвесное посадочное место 950*650*1100 </t>
  </si>
  <si>
    <t>43804000074</t>
  </si>
  <si>
    <t xml:space="preserve">Подиум разноуровневый 2150*1450*1500 </t>
  </si>
  <si>
    <t>1633</t>
  </si>
  <si>
    <t>Подогреватель  13-273*2000-р-2</t>
  </si>
  <si>
    <t>1643</t>
  </si>
  <si>
    <t>Подогреватель  водяной 16-325*4000-Р-6 Кот№2</t>
  </si>
  <si>
    <t>1645-1644</t>
  </si>
  <si>
    <t>Подогреватель  пароводяной ПП 2-53-7-2  - 2 ед</t>
  </si>
  <si>
    <t>1634-1637</t>
  </si>
  <si>
    <t>Подогреватель Подогреватели в/вод секц 325*4000-1.0-РГ-632.4-УЗ - 4 ед</t>
  </si>
  <si>
    <t>1638-1641</t>
  </si>
  <si>
    <t>Подогреватель вод/вод 12-219*4000Р-1 - 4 ед.</t>
  </si>
  <si>
    <t>1642</t>
  </si>
  <si>
    <t>Подогреватель водяной 16-325*4000-Р-6 кот №1 -</t>
  </si>
  <si>
    <t>616...1130</t>
  </si>
  <si>
    <t xml:space="preserve">Подъемник передвижной </t>
  </si>
  <si>
    <t>1803</t>
  </si>
  <si>
    <t xml:space="preserve">Пожарная лестница </t>
  </si>
  <si>
    <t>43403000025,</t>
  </si>
  <si>
    <t>Портативная акустика AC BEHRINGER 2 шт.</t>
  </si>
  <si>
    <t>013.8.0023</t>
  </si>
  <si>
    <t xml:space="preserve">Портативная индукционная система </t>
  </si>
  <si>
    <t>013.8.0024</t>
  </si>
  <si>
    <t>Портативный цифровой видеоувеличитель для слабовидящих</t>
  </si>
  <si>
    <t>43804000169,</t>
  </si>
  <si>
    <t>Посадочное место индивидуальное мобильное 510*500*1180 4 шт.</t>
  </si>
  <si>
    <t>43804000053,</t>
  </si>
  <si>
    <t>Посадочное место мягкое 1150*630*850 3 шт.</t>
  </si>
  <si>
    <t>43804000088</t>
  </si>
  <si>
    <t xml:space="preserve">Посадочное место от дизайнера с столиком 900*730*1730 </t>
  </si>
  <si>
    <t>4117</t>
  </si>
  <si>
    <t>Преобразователь частоты Веспер 11 кВт</t>
  </si>
  <si>
    <t>4118</t>
  </si>
  <si>
    <t>4102</t>
  </si>
  <si>
    <t>Преобразователь частоты Веспер 110 кВт</t>
  </si>
  <si>
    <t>4105</t>
  </si>
  <si>
    <t>4104</t>
  </si>
  <si>
    <t>4103</t>
  </si>
  <si>
    <t>4111</t>
  </si>
  <si>
    <t>Преобразователь частоты Веспер 22 кВт</t>
  </si>
  <si>
    <t>4112</t>
  </si>
  <si>
    <t>4149</t>
  </si>
  <si>
    <t>Преобразователь частоты Веспер 37 кВт</t>
  </si>
  <si>
    <t>4114</t>
  </si>
  <si>
    <t>Преобразователь частоты Веспер 45 кВт</t>
  </si>
  <si>
    <t>4113</t>
  </si>
  <si>
    <t>Преобразователь частоты Веспер 93 кВт</t>
  </si>
  <si>
    <t>4107</t>
  </si>
  <si>
    <t>Преобразователь частоты Веспер ЕI-Р7012 75 кВт</t>
  </si>
  <si>
    <t>4108</t>
  </si>
  <si>
    <t>Преобразователь частоты Веспер ЕI-Р7012 93 кВт</t>
  </si>
  <si>
    <t>3681</t>
  </si>
  <si>
    <t>Прибор учета ГВС ул. 3-гоОктября,1</t>
  </si>
  <si>
    <t>3678</t>
  </si>
  <si>
    <t>Прибор учета ГВС ул. Мира,169</t>
  </si>
  <si>
    <t>3769</t>
  </si>
  <si>
    <t>Прибор учета ГВС ул.3-го Октября,3</t>
  </si>
  <si>
    <t>3675</t>
  </si>
  <si>
    <t>Прибор учета ГВС ул.Мичурина,2</t>
  </si>
  <si>
    <t>000104</t>
  </si>
  <si>
    <t xml:space="preserve">Прибор учета тепловой энергии </t>
  </si>
  <si>
    <t>Оперативное управление c 01.01.2011 - МКУ "Комитет по архитектуре, строительству  и транспорту Администрации г.о. Октябрьск Самарской области"</t>
  </si>
  <si>
    <t>01240197</t>
  </si>
  <si>
    <t>1330052</t>
  </si>
  <si>
    <t>1330032</t>
  </si>
  <si>
    <t>1330001</t>
  </si>
  <si>
    <t>0000000101</t>
  </si>
  <si>
    <t>Оперативное управление c 25.04.2017 -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</si>
  <si>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1330047</t>
  </si>
  <si>
    <t>1330103</t>
  </si>
  <si>
    <t>01240300</t>
  </si>
  <si>
    <t>Прибор учета тепловой энергии пер.Железнодорожный,11 СОШ №9</t>
  </si>
  <si>
    <t>Оперативное управление c 04.12.2015 - ОУ СОШ №9 "Образовательный центр"</t>
  </si>
  <si>
    <t>01240298</t>
  </si>
  <si>
    <t>Прибор учета тепловой энергии ул.3-го Октября,11 ООШ №11 (ДОУ 10)</t>
  </si>
  <si>
    <t>Оперативное управление c 04.12.2015 - ОУ СОШ №11 имени Героя Советского Союза Аипова Махмута Ильячевича "Образовательный центр"</t>
  </si>
  <si>
    <t>3770</t>
  </si>
  <si>
    <t>Прибор учета тепловой энергии ул.3-го Октября,3</t>
  </si>
  <si>
    <t>01240297</t>
  </si>
  <si>
    <t>Прибор учета тепловой энергии ул.Вологина,5 ООШ №5</t>
  </si>
  <si>
    <t>Оперативное управление c 04.12.2015 - ОУ ООШ №5</t>
  </si>
  <si>
    <t>01240296</t>
  </si>
  <si>
    <t>Прибор учета тепловой энергии ул.Гая,34 СОШ №8 (ДОУ 8)</t>
  </si>
  <si>
    <t>Оперативное управление c 04.12.2015 - ОУ СОШ №8</t>
  </si>
  <si>
    <t>01240196</t>
  </si>
  <si>
    <t>Прибор учета тепловой энергии ул.Ленина,52 (гараж за шк.искусств №1)</t>
  </si>
  <si>
    <t>Прибор учета тепловой энергии ул.Ленина,61</t>
  </si>
  <si>
    <t>01240299</t>
  </si>
  <si>
    <t>Прибор учета тепловой энергии ул.Ленинградская,87 ООШ №2</t>
  </si>
  <si>
    <t>Оперативное управление c 04.12.2015 - Общеобразовательное учреждение средняя общеобразовательная школа №2</t>
  </si>
  <si>
    <t>Прибор учета тепловой энергии ул.Фрунзе,1</t>
  </si>
  <si>
    <t>01240301</t>
  </si>
  <si>
    <t>Прибор учета тепловой энергии ул.Центральная,14 СОШ №3</t>
  </si>
  <si>
    <t>Оперативное управление c 04.12.2015 - ОУ СОШ №3</t>
  </si>
  <si>
    <t>2394</t>
  </si>
  <si>
    <t xml:space="preserve">Прибор учета эл.энергии </t>
  </si>
  <si>
    <t xml:space="preserve">Прилавок для подносов столовых приборов </t>
  </si>
  <si>
    <t xml:space="preserve">Прилавок нейтральный без полок с направляющими 220В </t>
  </si>
  <si>
    <t>013.4.0415</t>
  </si>
  <si>
    <t xml:space="preserve">Принтер </t>
  </si>
  <si>
    <t>013.4.0418</t>
  </si>
  <si>
    <t>31970091</t>
  </si>
  <si>
    <t>...025</t>
  </si>
  <si>
    <t>31970094</t>
  </si>
  <si>
    <t>093</t>
  </si>
  <si>
    <t>013.4.0537</t>
  </si>
  <si>
    <t>Оперативное управление c 16.06.2015 - муниципальное бюджетное учреждение городского округа Октябрьск Самарской области "Центр спортивных сооружений"</t>
  </si>
  <si>
    <t>013.4.0433</t>
  </si>
  <si>
    <t>013.4.0402</t>
  </si>
  <si>
    <t>616..627</t>
  </si>
  <si>
    <t>616..1742</t>
  </si>
  <si>
    <t>0414..146</t>
  </si>
  <si>
    <t>Принтер   "Canon"</t>
  </si>
  <si>
    <t>0414..202-03</t>
  </si>
  <si>
    <t>Принтер   "Canon" LBP-2900 -2  ед.</t>
  </si>
  <si>
    <t>0414..202</t>
  </si>
  <si>
    <t>Принтер   "Samsunc"</t>
  </si>
  <si>
    <t>1360121</t>
  </si>
  <si>
    <t>Принтер  "НР LJ</t>
  </si>
  <si>
    <t>110414..08</t>
  </si>
  <si>
    <t>Принтер  CANON LBR - 810</t>
  </si>
  <si>
    <t>013.4.0028</t>
  </si>
  <si>
    <t xml:space="preserve">Принтер  Canon i-SENSYS LBP6030B 
Год ввода в эксплуатацию-2017
</t>
  </si>
  <si>
    <t>Оперативное управление c 28.06.2017 - Администрация городского округа Октябрьск</t>
  </si>
  <si>
    <t>0414..033</t>
  </si>
  <si>
    <t>Принтер  EPSON ERL-6200N</t>
  </si>
  <si>
    <t>0414..195</t>
  </si>
  <si>
    <t>Принтер  EPSON ЕРН-6200</t>
  </si>
  <si>
    <t>013.4.0011</t>
  </si>
  <si>
    <t>Принтер  Epson L312</t>
  </si>
  <si>
    <t>Оперативное управление c 12.12.2018 - Дума городского округа Октябрьск</t>
  </si>
  <si>
    <t>0414..034</t>
  </si>
  <si>
    <t>Принтер  HP DESKJER</t>
  </si>
  <si>
    <t>616...037</t>
  </si>
  <si>
    <t>Принтер  HP LJ</t>
  </si>
  <si>
    <t>1970073</t>
  </si>
  <si>
    <t>Принтер  HP LJ 1020W</t>
  </si>
  <si>
    <t>1630096</t>
  </si>
  <si>
    <t>Принтер  HP LJ 1300</t>
  </si>
  <si>
    <t>11970208</t>
  </si>
  <si>
    <t>Принтер  HP Laser Jef 1020W</t>
  </si>
  <si>
    <t>4007</t>
  </si>
  <si>
    <t>Принтер  HPLJ-1330</t>
  </si>
  <si>
    <t>43402000009</t>
  </si>
  <si>
    <t>Принтер  Kyocera FS</t>
  </si>
  <si>
    <t>0414302..31</t>
  </si>
  <si>
    <t>Принтер  Samsung</t>
  </si>
  <si>
    <t>1360080</t>
  </si>
  <si>
    <t>Принтер  Samsung ML</t>
  </si>
  <si>
    <t>0414...027</t>
  </si>
  <si>
    <t>Принтер  Samsung, ML-1750</t>
  </si>
  <si>
    <t>0414...201</t>
  </si>
  <si>
    <t>Принтер  samsung clp-310</t>
  </si>
  <si>
    <t>000085</t>
  </si>
  <si>
    <t>Принтер  МФУ лазерное НР LaserJet M 1005</t>
  </si>
  <si>
    <t>11970297</t>
  </si>
  <si>
    <t>Принтер  НР</t>
  </si>
  <si>
    <t>1970070</t>
  </si>
  <si>
    <t>Принтер  НР LJ 102W</t>
  </si>
  <si>
    <t>11970296</t>
  </si>
  <si>
    <t>Принтер  НР LJ P1005</t>
  </si>
  <si>
    <t>616...484</t>
  </si>
  <si>
    <t>Принтер  Самсунг</t>
  </si>
  <si>
    <t>11970236</t>
  </si>
  <si>
    <t>Принтер  копир. сканер КАНОН</t>
  </si>
  <si>
    <t>1970166</t>
  </si>
  <si>
    <t>Принтер  копир.сканер CANON- SENSYS MF 4018</t>
  </si>
  <si>
    <t>11970218</t>
  </si>
  <si>
    <t>Принтер  копир.сканер CANON-SENSYS MF 4018</t>
  </si>
  <si>
    <t>11970165</t>
  </si>
  <si>
    <t>Принтер  копировал.сканер CANON SENSYS MF 4018</t>
  </si>
  <si>
    <t>4049</t>
  </si>
  <si>
    <t>Принтер  лаз .L.1018</t>
  </si>
  <si>
    <t>616...520</t>
  </si>
  <si>
    <t>Принтер  лазерный</t>
  </si>
  <si>
    <t>616...518</t>
  </si>
  <si>
    <t>616...627</t>
  </si>
  <si>
    <t>616...516</t>
  </si>
  <si>
    <t>908...005</t>
  </si>
  <si>
    <t>01340038</t>
  </si>
  <si>
    <t>616...131</t>
  </si>
  <si>
    <t>616...523</t>
  </si>
  <si>
    <t>616...515</t>
  </si>
  <si>
    <t>041430..78</t>
  </si>
  <si>
    <t>Принтер  лазерный     HP 1320n</t>
  </si>
  <si>
    <t>041430..79</t>
  </si>
  <si>
    <t>13600058</t>
  </si>
  <si>
    <t>Принтер  лазерный Epson Aculaser с 900</t>
  </si>
  <si>
    <t>31970202</t>
  </si>
  <si>
    <t>Принтер  лазерный P Laser Jet М 1132 МЕР</t>
  </si>
  <si>
    <t>01340233</t>
  </si>
  <si>
    <t>Принтер  лазерный Samsung</t>
  </si>
  <si>
    <t>0414..023</t>
  </si>
  <si>
    <t>Принтер  лазерный п.5.1.11 LJ1320n</t>
  </si>
  <si>
    <t>0414..147</t>
  </si>
  <si>
    <t>Принтер  струйный HP</t>
  </si>
  <si>
    <t>10134178</t>
  </si>
  <si>
    <t>Принтер  цветной</t>
  </si>
  <si>
    <t>0414...042</t>
  </si>
  <si>
    <t>Принтер "Samsunc"</t>
  </si>
  <si>
    <t>0414..0400</t>
  </si>
  <si>
    <t>Принтер "Xerox"</t>
  </si>
  <si>
    <t>11970376</t>
  </si>
  <si>
    <t xml:space="preserve">Принтер , копир., сканер </t>
  </si>
  <si>
    <t>Оперативное управление c 30.06.2009 - Администрация городского округа Октябрьск</t>
  </si>
  <si>
    <t>013.4.0507</t>
  </si>
  <si>
    <t>31970046</t>
  </si>
  <si>
    <t>Принтер , копир., сканер  CANON MF3228</t>
  </si>
  <si>
    <t>1104...026</t>
  </si>
  <si>
    <t>Принтер , копир., сканер CANON I-SENSYS MF 4018 (А4,лазерный)</t>
  </si>
  <si>
    <t>110414...024</t>
  </si>
  <si>
    <t>Принтер , копир., сканер CANON-SENSYS MF 4018 лазерный</t>
  </si>
  <si>
    <t>31970070</t>
  </si>
  <si>
    <t>Принтер ,копир. сканер CANON</t>
  </si>
  <si>
    <t>11970260</t>
  </si>
  <si>
    <t>Принтер ,копир.сканер Canon- SENSYS MF 4018</t>
  </si>
  <si>
    <t>11970235</t>
  </si>
  <si>
    <t>Принтер ,копировальный сканер "Саnon SENSYS MF 4018 (А4,лазерный)</t>
  </si>
  <si>
    <t>616..1074-75</t>
  </si>
  <si>
    <t>Принтер 2 ед.</t>
  </si>
  <si>
    <t>616..513-514</t>
  </si>
  <si>
    <t>616..071-73</t>
  </si>
  <si>
    <t>Принтер 3 ед.</t>
  </si>
  <si>
    <t>Принтер 4 шт.</t>
  </si>
  <si>
    <t>0414..196</t>
  </si>
  <si>
    <t>Принтер ALKIER 5652</t>
  </si>
  <si>
    <t>000021</t>
  </si>
  <si>
    <t>Принтер Argox СР-214М</t>
  </si>
  <si>
    <t>Хозяйственное ведение c 31.12.2019 - Муниципальное унитарное предприятие "Бюро ритуальных услуг"</t>
  </si>
  <si>
    <t>057</t>
  </si>
  <si>
    <t xml:space="preserve">Принтер Canon </t>
  </si>
  <si>
    <t>Оперативное управление c 03.07.2015 - Муниципальное казенное учреждение "Централизованная бухгалтерия  городского округа октябрьск Самарской области"</t>
  </si>
  <si>
    <t>93800223</t>
  </si>
  <si>
    <t>121</t>
  </si>
  <si>
    <t>Принтер Canon LBP-6020</t>
  </si>
  <si>
    <t>143020360127</t>
  </si>
  <si>
    <t>Принтер Canon LBR-6020</t>
  </si>
  <si>
    <t>Принтер Canon принтер копировальный сканер "Canon"</t>
  </si>
  <si>
    <t>Оперативное управление c 07.02.2012 - муниципальное бюджетное учреждение городского округа Октябрьск Самарской области "Центр спортивных сооружений"</t>
  </si>
  <si>
    <t>Принтер EPSON L110</t>
  </si>
  <si>
    <t>Принтер Epson L 805 C11CE86403 A4</t>
  </si>
  <si>
    <t>Оперативное управление c 15.02.2017 - Администрация городского округа Октябрьск</t>
  </si>
  <si>
    <t>43402000035,</t>
  </si>
  <si>
    <t>Принтер Epson L312 струйный -2 шт.</t>
  </si>
  <si>
    <t>013.4.0198</t>
  </si>
  <si>
    <t>Принтер Epson Stylus Photo L312</t>
  </si>
  <si>
    <t>434020000010</t>
  </si>
  <si>
    <t>Принтер HP Laser</t>
  </si>
  <si>
    <t>01361336</t>
  </si>
  <si>
    <t>Принтер HP LaserJet PRO MFP M132a</t>
  </si>
  <si>
    <t>90804079</t>
  </si>
  <si>
    <t>Принтер HP LaserJet Р2055d (двухсторонняя печать)</t>
  </si>
  <si>
    <t>43402000034,</t>
  </si>
  <si>
    <t>Принтер HP LaserJetPro - 2 шт.</t>
  </si>
  <si>
    <t>000028</t>
  </si>
  <si>
    <t>Принтер HPX- laser Jet 1000 W</t>
  </si>
  <si>
    <t>616..1567</t>
  </si>
  <si>
    <t xml:space="preserve">Принтер HР Photosmart- </t>
  </si>
  <si>
    <t>Принтер KUOCERA FC-1020MFP</t>
  </si>
  <si>
    <t>143020360131</t>
  </si>
  <si>
    <t>Принтер Kyocera</t>
  </si>
  <si>
    <t>01360009</t>
  </si>
  <si>
    <t>Принтер Kyocera FS-1060DN A4 25ppm 1200dpi 32Md LAN Dupiex usb 2.0</t>
  </si>
  <si>
    <t>013.4.0023</t>
  </si>
  <si>
    <t>Принтер Kyosera FS-1060DN</t>
  </si>
  <si>
    <t>013.4.0113</t>
  </si>
  <si>
    <t>Принтер Kyоcera FS-1040</t>
  </si>
  <si>
    <t>Оперативное управление c 31.12.2017 - МКУ г.о.Октябрьск "Управление по вопросам ЖКХ, энергетики и функционирования ЕДДС"</t>
  </si>
  <si>
    <t>110134264</t>
  </si>
  <si>
    <t xml:space="preserve">Принтер Samsung </t>
  </si>
  <si>
    <t>000030</t>
  </si>
  <si>
    <t>Принтер XRE-100N02411/Phaser 3120</t>
  </si>
  <si>
    <t>013.4.0449</t>
  </si>
  <si>
    <t xml:space="preserve">Принтер Xerox Laser </t>
  </si>
  <si>
    <t>034.2.0146</t>
  </si>
  <si>
    <t>Принтер hp Lazeriet Pro M 401d</t>
  </si>
  <si>
    <t>11970232</t>
  </si>
  <si>
    <t>Принтер Копировальный аппарат "Саnon- SENSYS MF 4018 (А4 лазерный)</t>
  </si>
  <si>
    <t>1104143..42</t>
  </si>
  <si>
    <t>Принтер Лазерный  Canon LBP - 6020В</t>
  </si>
  <si>
    <t>Оперативное управление c 13.01.2014 - Дума городского округа Октябрьск</t>
  </si>
  <si>
    <t>01340200</t>
  </si>
  <si>
    <t>Принтер Лазерный  Canon LBP 6020 3580</t>
  </si>
  <si>
    <t>Принтер Лазерный  HP LaserJet Р1102</t>
  </si>
  <si>
    <t>постановление c 21.11.2016 - Муниципальное бюджетное учреждение "Централизованная библиотечная система" городского округа Октябрьск Самарской области</t>
  </si>
  <si>
    <t>11041430..43</t>
  </si>
  <si>
    <t>Принтер Лазерный Canon LBP - 6020В</t>
  </si>
  <si>
    <t>616  1485</t>
  </si>
  <si>
    <t>Принтер Лазерный HP LaserJet Р1102</t>
  </si>
  <si>
    <t>616  1486</t>
  </si>
  <si>
    <t>616....730</t>
  </si>
  <si>
    <t>Принтер МФУ</t>
  </si>
  <si>
    <t>32</t>
  </si>
  <si>
    <t>Принтер НР 1015</t>
  </si>
  <si>
    <t>013.4.0173</t>
  </si>
  <si>
    <t>Принтер НР 1018</t>
  </si>
  <si>
    <t>11970384</t>
  </si>
  <si>
    <t>Принтер НР Color Laser Jet</t>
  </si>
  <si>
    <t>013.4.0019</t>
  </si>
  <si>
    <t>Принтер НР Color Laser Jet Pro 200 М252п В4А21А лазерный цветной</t>
  </si>
  <si>
    <t>Оперативное управление c 21.06.2016 - Администрация городского округа Октябрьск</t>
  </si>
  <si>
    <t>616  1007</t>
  </si>
  <si>
    <t>Принтер НР Color LaserJetCP1215</t>
  </si>
  <si>
    <t>01340020</t>
  </si>
  <si>
    <t>Принтер НР LJ 1020 W</t>
  </si>
  <si>
    <t>013.4.0289</t>
  </si>
  <si>
    <t>Принтер НР Laser Get Pro</t>
  </si>
  <si>
    <t>101340211</t>
  </si>
  <si>
    <t>Принтер НР Laser Jet Pro P1102s</t>
  </si>
  <si>
    <t>1380231</t>
  </si>
  <si>
    <t xml:space="preserve">Принтер Принтер 3 в 1	</t>
  </si>
  <si>
    <t>Оперативное управление c 28.01.2014 - Муниципальное образовательное учреждение дополнительного образования детей "Детская школа искусств №1"</t>
  </si>
  <si>
    <t>0414..150</t>
  </si>
  <si>
    <t>Принтер Принтер лазерный цветной</t>
  </si>
  <si>
    <t xml:space="preserve">Принтер РЗ LaserJet Pro P1102 </t>
  </si>
  <si>
    <t>31970118</t>
  </si>
  <si>
    <t>Принтер копир.сканер CANON MF 3228</t>
  </si>
  <si>
    <t>616...517</t>
  </si>
  <si>
    <t>Принтер лазерный</t>
  </si>
  <si>
    <t>616...566</t>
  </si>
  <si>
    <t>01380156</t>
  </si>
  <si>
    <t>Оперативное управление c 15.10.2015 - МКУ "Управление по вопросам семьи Администрации городского округа Октябрьск Самарской области"</t>
  </si>
  <si>
    <t>0000002</t>
  </si>
  <si>
    <t>0414...162</t>
  </si>
  <si>
    <t>616...519</t>
  </si>
  <si>
    <t>013.4.0442</t>
  </si>
  <si>
    <t xml:space="preserve">Принтер лазерный  HP 1010 Laser </t>
  </si>
  <si>
    <t>31970225</t>
  </si>
  <si>
    <t>013.4.0409</t>
  </si>
  <si>
    <t>616..125</t>
  </si>
  <si>
    <t>Принтер лазерный (бух)</t>
  </si>
  <si>
    <t>31970209</t>
  </si>
  <si>
    <t>Принтер лазерный HP Laser Jetm I 132 МЕР</t>
  </si>
  <si>
    <t>0414..106-10</t>
  </si>
  <si>
    <t>Принтер лазерный LJ - 2 ед.</t>
  </si>
  <si>
    <t>0414..742</t>
  </si>
  <si>
    <t>Принтер лазерный SAMSUN</t>
  </si>
  <si>
    <t>11970437</t>
  </si>
  <si>
    <t>Принтер лазерный XEROX 3117</t>
  </si>
  <si>
    <t>....0117</t>
  </si>
  <si>
    <t>Принтер лазерный lJ
1320 n</t>
  </si>
  <si>
    <t>...0103</t>
  </si>
  <si>
    <t>Принтер лазерный МВ 216</t>
  </si>
  <si>
    <t>31970183</t>
  </si>
  <si>
    <t>Принтер лазерный НР Laser Jet</t>
  </si>
  <si>
    <t>110106000036</t>
  </si>
  <si>
    <t>Принтер лазерный НР Lazeriet р 1006</t>
  </si>
  <si>
    <t>1380139</t>
  </si>
  <si>
    <t>Принтер сетевой двусторонняя печать</t>
  </si>
  <si>
    <t>616..1212</t>
  </si>
  <si>
    <t>Принтер струйный Epson</t>
  </si>
  <si>
    <t>Оперативное управление c 12.01.2015 - Муниципальное бюджетное учреждение "Городской краеведческий музей" городского округа Октябрьск Самарской области</t>
  </si>
  <si>
    <t>1360002</t>
  </si>
  <si>
    <t>Принтер струнный HP Desk Jet 1125 с</t>
  </si>
  <si>
    <t>616...1094</t>
  </si>
  <si>
    <t>Принтер три в одном</t>
  </si>
  <si>
    <t>110134269</t>
  </si>
  <si>
    <t>Принтер цветной</t>
  </si>
  <si>
    <t xml:space="preserve">Принтер цветной НР LaserJet Pro 200 Color M 251 nw
Принтер цветной НР LaserJet </t>
  </si>
  <si>
    <t>Оперативное управление c 05.11.2015 - МКУ "Финансовое управление Администрации городского округа Октябрьск Самарской области""</t>
  </si>
  <si>
    <t>1.013.4.0019</t>
  </si>
  <si>
    <t xml:space="preserve">Программно-аппаратный комплекс "Система электронной очереди" </t>
  </si>
  <si>
    <t>1.013.4.0020</t>
  </si>
  <si>
    <t xml:space="preserve">Программно-аппаратный комплекс ViPNet Coordinator </t>
  </si>
  <si>
    <t>013.4.1358</t>
  </si>
  <si>
    <t xml:space="preserve">Программно-аппаратный комплекс продажи билетов "Кинокасса" </t>
  </si>
  <si>
    <t>616...901-02</t>
  </si>
  <si>
    <t>Проекционное оборудование 2 ед.</t>
  </si>
  <si>
    <t>013.4.1336</t>
  </si>
  <si>
    <t>Проекционное оборудование Проекционный экран Galalite Prism 3D</t>
  </si>
  <si>
    <t>42405000058</t>
  </si>
  <si>
    <t xml:space="preserve">Проекционный экран на раме MW </t>
  </si>
  <si>
    <t>616..89-90</t>
  </si>
  <si>
    <t xml:space="preserve">Проф.актив.акуст.система - 2 ед. </t>
  </si>
  <si>
    <t>616...95,196</t>
  </si>
  <si>
    <t>Проф.актив.акуст.система - 2 ед. 2 ед.</t>
  </si>
  <si>
    <t>616...52,53</t>
  </si>
  <si>
    <t>Профессиональное световое оборудование для освещения сцены - 2 ед.</t>
  </si>
  <si>
    <t>1380142-143</t>
  </si>
  <si>
    <t>Профессиональное световое оборудование для освещения сцены -2 шт.</t>
  </si>
  <si>
    <t>43406000004</t>
  </si>
  <si>
    <t>Пушка следящего света</t>
  </si>
  <si>
    <t>Оперативное управление c 13.11.2019 - Муниципальное бюджетное учреждение"Дом культуры  "Железнодорожник" городского округа Октябрьск Самарской области</t>
  </si>
  <si>
    <t>616..1018</t>
  </si>
  <si>
    <t xml:space="preserve">Пылесос </t>
  </si>
  <si>
    <t>61636..1197</t>
  </si>
  <si>
    <t>068</t>
  </si>
  <si>
    <t>0416...018</t>
  </si>
  <si>
    <t>616..638</t>
  </si>
  <si>
    <t>013.6.0485</t>
  </si>
  <si>
    <t>013.6.1128</t>
  </si>
  <si>
    <t>Пылесос ZAUBER R750</t>
  </si>
  <si>
    <t>13803000076</t>
  </si>
  <si>
    <t>Пылесос моющийся Karcher SE 4002</t>
  </si>
  <si>
    <t>Оперативное управление c 30.12.2020 - Муниципальное казенное учреждение "Центр по обеспечению деятельности учреждений социальной сферы городского округа Октябрьск"</t>
  </si>
  <si>
    <t>01361227</t>
  </si>
  <si>
    <t xml:space="preserve">Пьедестал </t>
  </si>
  <si>
    <t>43404000041</t>
  </si>
  <si>
    <t xml:space="preserve">РСПИ Стрелец Мониторинг </t>
  </si>
  <si>
    <t>66  1360</t>
  </si>
  <si>
    <t>Рабочий стул  Идгульт</t>
  </si>
  <si>
    <t>66  1361</t>
  </si>
  <si>
    <t>013.6.0021</t>
  </si>
  <si>
    <t>Рабочий стул Вингал Бумстад черный  6 шт</t>
  </si>
  <si>
    <t>Оперативное управление c 01.01.2015 - МКУ г.о.Октябрьск "Управление по вопросам ЖКХ, энергетики и функционирования ЕДДС"</t>
  </si>
  <si>
    <t>Радиомикрафон Sennheiser</t>
  </si>
  <si>
    <t>01340039</t>
  </si>
  <si>
    <t xml:space="preserve">Радиостанция СМ140 MDM 50КОС 9АА </t>
  </si>
  <si>
    <t>01341316</t>
  </si>
  <si>
    <t xml:space="preserve">Разметочная машина струйная </t>
  </si>
  <si>
    <t>01360022</t>
  </si>
  <si>
    <t xml:space="preserve">Раскладной стенд из 3-х решеток по 1,8*0,9м. под хром </t>
  </si>
  <si>
    <t>210138000002</t>
  </si>
  <si>
    <t xml:space="preserve">Ресепшен </t>
  </si>
  <si>
    <t>Оперативное управление c 16.07.2019 -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</si>
  <si>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013.8.1213</t>
  </si>
  <si>
    <t>438030000011</t>
  </si>
  <si>
    <t>013.6.0350</t>
  </si>
  <si>
    <t xml:space="preserve">Рецепция левая  2-х местная, с местом для инвалидов </t>
  </si>
  <si>
    <t>438405000003</t>
  </si>
  <si>
    <t xml:space="preserve">Рециркулятор </t>
  </si>
  <si>
    <t>Оперативное управление c 10.12.2020 - Муниципальное бюджетное учреждение "Городской краеведческий музей" городского округа Октябрьск Самарской области</t>
  </si>
  <si>
    <t>43405000040</t>
  </si>
  <si>
    <t>43405000017</t>
  </si>
  <si>
    <t>43405000016</t>
  </si>
  <si>
    <t>Рециркулятор  АБВ РЦ-005 (200м3)</t>
  </si>
  <si>
    <t>Оперативное управление c 28.12.2020 - Муниципальное бюджетное учреждение "Централизованная библиотечная система" городского округа Октябрьск Самарской области</t>
  </si>
  <si>
    <t>01381808</t>
  </si>
  <si>
    <t>Рециркулятор АБВ РЦ-005 (200м3)</t>
  </si>
  <si>
    <t>012.6.0008</t>
  </si>
  <si>
    <t xml:space="preserve">Ринг боксерский </t>
  </si>
  <si>
    <t>012.6.0002</t>
  </si>
  <si>
    <t>13350</t>
  </si>
  <si>
    <t>Ростовая кукла  Волк</t>
  </si>
  <si>
    <t>43802000001</t>
  </si>
  <si>
    <t>Ростовая кукла - литературный герой</t>
  </si>
  <si>
    <t>Рукомойник настенный - 2 шт.</t>
  </si>
  <si>
    <t>43803000006</t>
  </si>
  <si>
    <t xml:space="preserve">Рэковый кейс </t>
  </si>
  <si>
    <t>43803000007</t>
  </si>
  <si>
    <t>01340040</t>
  </si>
  <si>
    <t>СВЧ  печьVITEK</t>
  </si>
  <si>
    <t>616...1003</t>
  </si>
  <si>
    <t xml:space="preserve">Сабвуффер </t>
  </si>
  <si>
    <t>616...1004</t>
  </si>
  <si>
    <t>616..753-754</t>
  </si>
  <si>
    <t>Сабвуффер 2 ед.</t>
  </si>
  <si>
    <t>616...1208</t>
  </si>
  <si>
    <t>Сабвуффер JBL ST х 828 S Сабвуфер 2х18.2000 Вт</t>
  </si>
  <si>
    <t>Оперативное управление c 10.04.2014 - Муниципальное бюджетное учреждение"Дом культуры  "Железнодорожник" городского округа Октябрьск Самарской области</t>
  </si>
  <si>
    <t>616...1210</t>
  </si>
  <si>
    <t>616...1207</t>
  </si>
  <si>
    <t>616...1209</t>
  </si>
  <si>
    <t>013.4.1352</t>
  </si>
  <si>
    <t>Сабвуффер SUR</t>
  </si>
  <si>
    <t xml:space="preserve">Саладетта,+2+8С,2 секции, охлаждаемое гнездо с крышкой, разделочная доска </t>
  </si>
  <si>
    <t>616...508</t>
  </si>
  <si>
    <t xml:space="preserve">Салют шар фейерверк </t>
  </si>
  <si>
    <t>616...0625</t>
  </si>
  <si>
    <t>616..0624</t>
  </si>
  <si>
    <t>616..626</t>
  </si>
  <si>
    <t>616..551-553</t>
  </si>
  <si>
    <t>Салют шар фейерверк  на стойке-3 шт.</t>
  </si>
  <si>
    <t>1380416-424</t>
  </si>
  <si>
    <t>Сапоги мужские сапоги для народных танцев -9 пар</t>
  </si>
  <si>
    <t>034.5.0166</t>
  </si>
  <si>
    <t>Сварочный аппарат Ruself 200А</t>
  </si>
  <si>
    <t>01340371,3-8</t>
  </si>
  <si>
    <t>Светильник GALAD Победа LED-100-ШБ2/К50 -8 шт</t>
  </si>
  <si>
    <t>01340380</t>
  </si>
  <si>
    <t>Светильник GALAD Победа LED-100-ШБ2/К50 ул.Ленина,47</t>
  </si>
  <si>
    <t>01340379</t>
  </si>
  <si>
    <t>01340153</t>
  </si>
  <si>
    <t>Светильник ДНаТ  Пересечение при переходе с ул. Ульяновской на ул. Железнодорожн</t>
  </si>
  <si>
    <t>Оперативное управление c 07.12.2016 -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</si>
  <si>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01340150</t>
  </si>
  <si>
    <t>Светильник ДНаТ  ул.С.Разина,133</t>
  </si>
  <si>
    <t>01340152</t>
  </si>
  <si>
    <t>Светильник ДНаТ На пересечении пер. Проходной,23 и Северный</t>
  </si>
  <si>
    <t>01340316</t>
  </si>
  <si>
    <t>Светильник ДНаТ На пересечении пер.Проходной,23 и пересечении пер.Северный</t>
  </si>
  <si>
    <t>Оперативное управление c 27.12.2016 -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</si>
  <si>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01340201</t>
  </si>
  <si>
    <t>Светильник ДНаТ Пер. Белорусский в районе пешеходного моста</t>
  </si>
  <si>
    <t>01340351</t>
  </si>
  <si>
    <t>Светильник ДНаТ Пер.Гипсовый,14</t>
  </si>
  <si>
    <t>01340306</t>
  </si>
  <si>
    <t>Светильник ДНаТ Пер.Зеленый,4</t>
  </si>
  <si>
    <t>01340305</t>
  </si>
  <si>
    <t>Светильник ДНаТ Пер.Нефтяной (№3 или №8)</t>
  </si>
  <si>
    <t>01340323</t>
  </si>
  <si>
    <t>Светильник ДНаТ Пер.Обрезной,3</t>
  </si>
  <si>
    <t>01340353</t>
  </si>
  <si>
    <t>Светильник ДНаТ Пер.Украинский,14</t>
  </si>
  <si>
    <t>01340322</t>
  </si>
  <si>
    <t>Светильник ДНаТ Пер.Украинский,5</t>
  </si>
  <si>
    <t>01340367</t>
  </si>
  <si>
    <t>Светильник ДНаТ Ул. Полевая,7</t>
  </si>
  <si>
    <t>01340349</t>
  </si>
  <si>
    <t>Светильник ДНаТ Ул.Ватутина,73</t>
  </si>
  <si>
    <t>01340339</t>
  </si>
  <si>
    <t>Светильник ДНаТ Ул.Весенняя между домами 27 и 29</t>
  </si>
  <si>
    <t>01340340</t>
  </si>
  <si>
    <t>Светильник ДНаТ Ул.Весенняя,17</t>
  </si>
  <si>
    <t>01340331</t>
  </si>
  <si>
    <t>Светильник ДНаТ Ул.Волжская,105</t>
  </si>
  <si>
    <t>01340330</t>
  </si>
  <si>
    <t>Светильник ДНаТ Ул.Волжская,15</t>
  </si>
  <si>
    <t>01340363</t>
  </si>
  <si>
    <t>Светильник ДНаТ Ул.Вологина, 43</t>
  </si>
  <si>
    <t>01340364</t>
  </si>
  <si>
    <t>Светильник ДНаТ Ул.Вологина, 64</t>
  </si>
  <si>
    <t>01340342</t>
  </si>
  <si>
    <t>Светильник ДНаТ Ул.Вологина,30</t>
  </si>
  <si>
    <t>01340343</t>
  </si>
  <si>
    <t>Светильник ДНаТ Ул.Вологина,70</t>
  </si>
  <si>
    <t>01340347</t>
  </si>
  <si>
    <t>Светильник ДНаТ Ул.Дачная,6</t>
  </si>
  <si>
    <t>01340311</t>
  </si>
  <si>
    <t>Светильник ДНаТ Ул.Зеленая,5</t>
  </si>
  <si>
    <t>01340325</t>
  </si>
  <si>
    <t>Светильник ДНаТ Ул.Зеленовская,51-53</t>
  </si>
  <si>
    <t>01340314</t>
  </si>
  <si>
    <t>Светильник ДНаТ Ул.Калужская,1</t>
  </si>
  <si>
    <t>01340346</t>
  </si>
  <si>
    <t>Светильник ДНаТ Ул.Красногорская,4</t>
  </si>
  <si>
    <t>01340304</t>
  </si>
  <si>
    <t>Светильник ДНаТ Ул.Красногорская,6</t>
  </si>
  <si>
    <t>01340303</t>
  </si>
  <si>
    <t>Светильник ДНаТ Ул.Кулешова,30</t>
  </si>
  <si>
    <t>01340313</t>
  </si>
  <si>
    <t>Светильник ДНаТ Ул.Кустовая,26</t>
  </si>
  <si>
    <t>01340358</t>
  </si>
  <si>
    <t>Светильник ДНаТ Ул.Кутузова,35</t>
  </si>
  <si>
    <t>01340309</t>
  </si>
  <si>
    <t>Светильник ДНаТ Ул.Лермонтова (№13-№15)</t>
  </si>
  <si>
    <t>01340319</t>
  </si>
  <si>
    <t>Светильник ДНаТ Ул.М.Горького,106</t>
  </si>
  <si>
    <t>01340321</t>
  </si>
  <si>
    <t>Светильник ДНаТ Ул.М.Горького,174</t>
  </si>
  <si>
    <t>01340357</t>
  </si>
  <si>
    <t>Светильник ДНаТ Ул.М.Горького,48</t>
  </si>
  <si>
    <t>01340320</t>
  </si>
  <si>
    <t>Светильник ДНаТ Ул.М.Горького,53</t>
  </si>
  <si>
    <t>01340328</t>
  </si>
  <si>
    <t>Светильник ДНаТ Ул.Менделеева,2 (на пересечении с ул.Маяковского)</t>
  </si>
  <si>
    <t>01340324</t>
  </si>
  <si>
    <t>Светильник ДНаТ Ул.Мира,23</t>
  </si>
  <si>
    <t>01340356</t>
  </si>
  <si>
    <t>Светильник ДНаТ Ул.Молодежная,19</t>
  </si>
  <si>
    <t>01340318</t>
  </si>
  <si>
    <t>Светильник ДНаТ Ул.Молодежная,3</t>
  </si>
  <si>
    <t>01340327</t>
  </si>
  <si>
    <t>Светильник ДНаТ Ул.Прибрежная,7</t>
  </si>
  <si>
    <t>01340369</t>
  </si>
  <si>
    <t>Светильник ДНаТ Ул.Прибрежная,85</t>
  </si>
  <si>
    <t>01340350</t>
  </si>
  <si>
    <t>Светильник ДНаТ Ул.Пролетарская,81</t>
  </si>
  <si>
    <t>01340337</t>
  </si>
  <si>
    <t>Светильник ДНаТ Ул.Рабочая,22</t>
  </si>
  <si>
    <t>01340338</t>
  </si>
  <si>
    <t>Светильник ДНаТ Ул.Рабочая,27</t>
  </si>
  <si>
    <t>01340307</t>
  </si>
  <si>
    <t>Светильник ДНаТ Ул.Сакко-Ванцетти,11</t>
  </si>
  <si>
    <t>01340308</t>
  </si>
  <si>
    <t>Светильник ДНаТ Ул.Сакко-Ванцетти,5</t>
  </si>
  <si>
    <t>01340348</t>
  </si>
  <si>
    <t>Светильник ДНаТ Ул.Сакко-Ванцетти,7</t>
  </si>
  <si>
    <t>01340365</t>
  </si>
  <si>
    <t>Светильник ДНаТ Ул.Самарская,5</t>
  </si>
  <si>
    <t>01340368</t>
  </si>
  <si>
    <t>Светильник ДНаТ Ул.Саратовская,5</t>
  </si>
  <si>
    <t>01340359</t>
  </si>
  <si>
    <t>Светильник ДНаТ Ул.Сельская,17</t>
  </si>
  <si>
    <t>01340360</t>
  </si>
  <si>
    <t>Светильник ДНаТ Ул.Сельская,19</t>
  </si>
  <si>
    <t>01340332</t>
  </si>
  <si>
    <t>Светильник ДНаТ Ул.Скальная,17</t>
  </si>
  <si>
    <t>01340333</t>
  </si>
  <si>
    <t>Светильник ДНаТ Ул.Скальная,24</t>
  </si>
  <si>
    <t>01340334</t>
  </si>
  <si>
    <t>Светильник ДНаТ Ул.Скальная,29</t>
  </si>
  <si>
    <t>01340352</t>
  </si>
  <si>
    <t>Светильник ДНаТ Ул.Солнечная,10</t>
  </si>
  <si>
    <t>01340361</t>
  </si>
  <si>
    <t>Светильник ДНаТ Ул.Спортивная,29</t>
  </si>
  <si>
    <t>01340341</t>
  </si>
  <si>
    <t>Светильник ДНаТ Ул.Станиславского,1 ДК "Первомайский"</t>
  </si>
  <si>
    <t>01340329</t>
  </si>
  <si>
    <t>Светильник ДНаТ Ул.Тихая,135</t>
  </si>
  <si>
    <t>01340336</t>
  </si>
  <si>
    <t>Светильник ДНаТ Ул.Тупиковая,13</t>
  </si>
  <si>
    <t>01340335</t>
  </si>
  <si>
    <t>Светильник ДНаТ Ул.Тупиковая,3</t>
  </si>
  <si>
    <t>01340317</t>
  </si>
  <si>
    <t>Светильник ДНаТ Ул.Украинская,46</t>
  </si>
  <si>
    <t>01340355</t>
  </si>
  <si>
    <t>Светильник ДНаТ Ул.Украинская,55</t>
  </si>
  <si>
    <t>01340354</t>
  </si>
  <si>
    <t>Светильник ДНаТ Ул.Целинная,9</t>
  </si>
  <si>
    <t>01340310</t>
  </si>
  <si>
    <t>Светильник ДНаТ Ул.Чапаева,2</t>
  </si>
  <si>
    <t>01340344</t>
  </si>
  <si>
    <t>Светильник ДНаТ Ул.Чернышевского,5</t>
  </si>
  <si>
    <t>01340326</t>
  </si>
  <si>
    <t>Светильник ДНаТ Ул.Школьная,1</t>
  </si>
  <si>
    <t>01340362</t>
  </si>
  <si>
    <t>Светильник ДНаТ Ул.Ясная Поляна,24</t>
  </si>
  <si>
    <t>01340207</t>
  </si>
  <si>
    <t>Светильник ДНаТ пер. Селекционный,5</t>
  </si>
  <si>
    <t>01340296</t>
  </si>
  <si>
    <t>Светильник ДНаТ пер.Пристанской,4</t>
  </si>
  <si>
    <t>01340164</t>
  </si>
  <si>
    <t>Светильник ДНаТ ул. В-Донская между,14 и 11</t>
  </si>
  <si>
    <t>01340158</t>
  </si>
  <si>
    <t>Светильник ДНаТ ул. Зеленовская между д. 24 и 26</t>
  </si>
  <si>
    <t>01340297</t>
  </si>
  <si>
    <t>Светильник ДНаТ ул.8 Марта,8</t>
  </si>
  <si>
    <t>01340205</t>
  </si>
  <si>
    <t>Светильник ДНаТ ул.9-Января,7</t>
  </si>
  <si>
    <t>01340312</t>
  </si>
  <si>
    <t>Светильник ДНаТ ул.Астраханская,21</t>
  </si>
  <si>
    <t>01340192</t>
  </si>
  <si>
    <t>Светильник ДНаТ ул.Береговая,24</t>
  </si>
  <si>
    <t>01340168</t>
  </si>
  <si>
    <t>Светильник ДНаТ ул.Березовая,6</t>
  </si>
  <si>
    <t>Светильник ДНаТ ул.Верхняя Ясная поляна,9</t>
  </si>
  <si>
    <t>01340174</t>
  </si>
  <si>
    <t>Светильник ДНаТ ул.Вишневая,36</t>
  </si>
  <si>
    <t>01340173</t>
  </si>
  <si>
    <t>Светильник ДНаТ ул.Вишневая,5</t>
  </si>
  <si>
    <t>01340160</t>
  </si>
  <si>
    <t>Светильник ДНаТ ул.Волжская,121</t>
  </si>
  <si>
    <t>01340171</t>
  </si>
  <si>
    <t>Светильник ДНаТ ул.Восточная,8</t>
  </si>
  <si>
    <t>01340176</t>
  </si>
  <si>
    <t>Светильник ДНаТ ул.Горная,21</t>
  </si>
  <si>
    <t>01340178</t>
  </si>
  <si>
    <t>Светильник ДНаТ ул.Городская,15А</t>
  </si>
  <si>
    <t>01340165</t>
  </si>
  <si>
    <t>Светильник ДНаТ ул.Дубовая между д. 3 и 5</t>
  </si>
  <si>
    <t>01340193</t>
  </si>
  <si>
    <t>Светильник ДНаТ ул.Капитанская,5</t>
  </si>
  <si>
    <t>01340169</t>
  </si>
  <si>
    <t>Светильник ДНаТ ул.Комарова,10</t>
  </si>
  <si>
    <t>01340170</t>
  </si>
  <si>
    <t>Светильник ДНаТ ул.Комарова,21</t>
  </si>
  <si>
    <t>01340175</t>
  </si>
  <si>
    <t>Светильник ДНаТ ул.Комсомольская на против автомойки</t>
  </si>
  <si>
    <t>01340302</t>
  </si>
  <si>
    <t>Светильник ДНаТ ул.Кулешова,19</t>
  </si>
  <si>
    <t>Светильник ДНаТ ул.Курская,7 возле гаражей</t>
  </si>
  <si>
    <t>01340159</t>
  </si>
  <si>
    <t>Светильник ДНаТ ул.Майская,5</t>
  </si>
  <si>
    <t>01340206</t>
  </si>
  <si>
    <t>Светильник ДНаТ ул.Маяковского,4</t>
  </si>
  <si>
    <t>01340161</t>
  </si>
  <si>
    <t>Светильник ДНаТ ул.Мичурина напротив, 5</t>
  </si>
  <si>
    <t>01340162</t>
  </si>
  <si>
    <t>Светильник ДНаТ ул.Мичурина, 2</t>
  </si>
  <si>
    <t>01340151</t>
  </si>
  <si>
    <t>Светильник ДНаТ ул.Молодежная, между 28 и 30</t>
  </si>
  <si>
    <t>01340204</t>
  </si>
  <si>
    <t>Светильник ДНаТ ул.Нижняя Ясная поляна,12</t>
  </si>
  <si>
    <t>01340157</t>
  </si>
  <si>
    <t>Светильник ДНаТ ул.Островского,27</t>
  </si>
  <si>
    <t>01340156</t>
  </si>
  <si>
    <t>Светильник ДНаТ ул.Островского,34</t>
  </si>
  <si>
    <t>01340184</t>
  </si>
  <si>
    <t>Светильник ДНаТ ул.Плодовая,11</t>
  </si>
  <si>
    <t>01340301</t>
  </si>
  <si>
    <t>Светильник ДНаТ ул.Пристанская,56</t>
  </si>
  <si>
    <t>01340195</t>
  </si>
  <si>
    <t>Светильник ДНаТ ул.Причальная,5</t>
  </si>
  <si>
    <t>01340194</t>
  </si>
  <si>
    <t>Светильник ДНаТ ул.Причальная,7</t>
  </si>
  <si>
    <t>01340185</t>
  </si>
  <si>
    <t>Светильник ДНаТ ул.Рабочая,24</t>
  </si>
  <si>
    <t>01340187</t>
  </si>
  <si>
    <t>Светильник ДНаТ ул.Садовая,11</t>
  </si>
  <si>
    <t>01340186</t>
  </si>
  <si>
    <t>Светильник ДНаТ ул.Садовая,7</t>
  </si>
  <si>
    <t>01340202</t>
  </si>
  <si>
    <t>Светильник ДНаТ ул.Самарская,8</t>
  </si>
  <si>
    <t>01340172</t>
  </si>
  <si>
    <t>Светильник ДНаТ ул.Сельская пересечение с ул. Комсомольской</t>
  </si>
  <si>
    <t>01340298</t>
  </si>
  <si>
    <t>Светильник ДНаТ ул.Советская,2</t>
  </si>
  <si>
    <t>01340315</t>
  </si>
  <si>
    <t>Светильник ДНаТ ул.Солнечная и пересечение пер.Коллективный</t>
  </si>
  <si>
    <t>01340300</t>
  </si>
  <si>
    <t>Светильник ДНаТ ул.Сплавная,30</t>
  </si>
  <si>
    <t>01340299</t>
  </si>
  <si>
    <t>Светильник ДНаТ ул.Сплавная,79</t>
  </si>
  <si>
    <t>01340183</t>
  </si>
  <si>
    <t>Светильник ДНаТ ул.Спортивная,18</t>
  </si>
  <si>
    <t>01340182</t>
  </si>
  <si>
    <t>Светильник ДНаТ ул.Спортивная,22</t>
  </si>
  <si>
    <t>01340181</t>
  </si>
  <si>
    <t>Светильник ДНаТ ул.Спортивная,26</t>
  </si>
  <si>
    <t>01340179</t>
  </si>
  <si>
    <t>Светильник ДНаТ ул.Спортивная,27</t>
  </si>
  <si>
    <t>01340180</t>
  </si>
  <si>
    <t>Светильник ДНаТ ул.Спортивная,30</t>
  </si>
  <si>
    <t>01340197</t>
  </si>
  <si>
    <t>Светильник ДНаТ ул.Станционная,33</t>
  </si>
  <si>
    <t>01340196</t>
  </si>
  <si>
    <t>Светильник ДНаТ ул.Станционная,65</t>
  </si>
  <si>
    <t>01340154</t>
  </si>
  <si>
    <t>Светильник ДНаТ ул.Стеклозаводскаяя,10</t>
  </si>
  <si>
    <t>01340166</t>
  </si>
  <si>
    <t>Светильник ДНаТ ул.Ударная,14</t>
  </si>
  <si>
    <t>01340167</t>
  </si>
  <si>
    <t>Светильник ДНаТ ул.Ударная,19</t>
  </si>
  <si>
    <t>01340191</t>
  </si>
  <si>
    <t>Светильник ДНаТ ул.Хвойная,7</t>
  </si>
  <si>
    <t>01340177</t>
  </si>
  <si>
    <t>Светильник ДНаТ ул.Цветочная,9</t>
  </si>
  <si>
    <t>01340163</t>
  </si>
  <si>
    <t>Светильник ДНаТ ул.Центральная,4</t>
  </si>
  <si>
    <t>01340199</t>
  </si>
  <si>
    <t>Светильник ДНаТ ул.Чаплыгина,100</t>
  </si>
  <si>
    <t>Светильник ДНаТ ул.Чаплыгина,118</t>
  </si>
  <si>
    <t>01340198</t>
  </si>
  <si>
    <t>Светильник ДНаТ ул.Чаплыгина,89а</t>
  </si>
  <si>
    <t>01340345</t>
  </si>
  <si>
    <t>Светильник ДНаТ ул.Чернышеского,23</t>
  </si>
  <si>
    <t>01340155</t>
  </si>
  <si>
    <t>Светильник ДНаТ ул.Чукотская между,13 и 15</t>
  </si>
  <si>
    <t>01340190</t>
  </si>
  <si>
    <t>Светильник ДНаТ ул.Юбилейная,11</t>
  </si>
  <si>
    <t>01340189</t>
  </si>
  <si>
    <t>Светильник ДНаТ ул.Юбилейная,20</t>
  </si>
  <si>
    <t>01340188</t>
  </si>
  <si>
    <t>Светильник ДНаТ ул.Юбилейная,27</t>
  </si>
  <si>
    <t>616..137</t>
  </si>
  <si>
    <t>Светильник Ультрофиолетовфй</t>
  </si>
  <si>
    <t>01340145</t>
  </si>
  <si>
    <t>Светильник пер. Западный,8</t>
  </si>
  <si>
    <t>01340093</t>
  </si>
  <si>
    <t>Светильник пер..Колхозный,4</t>
  </si>
  <si>
    <t>01340136</t>
  </si>
  <si>
    <t>Светильник пер.Коллективный,9</t>
  </si>
  <si>
    <t>01340094</t>
  </si>
  <si>
    <t>Светильник пер.Ленинградский,5</t>
  </si>
  <si>
    <t>01340133</t>
  </si>
  <si>
    <t>Светильник пер.Новый, между 28-30.</t>
  </si>
  <si>
    <t>01340142</t>
  </si>
  <si>
    <t>Светильник пер.Полевой,10</t>
  </si>
  <si>
    <t>Светильник пер.Связистов,2</t>
  </si>
  <si>
    <t>Светильник пер.Совхозный,15</t>
  </si>
  <si>
    <t>01340144</t>
  </si>
  <si>
    <t>Светильник пер.Украинский, 9а</t>
  </si>
  <si>
    <t>01340091</t>
  </si>
  <si>
    <t>Светильник пересечение ул. Колхозной и Чкалова</t>
  </si>
  <si>
    <t>01340214</t>
  </si>
  <si>
    <t>Светильник с фотореле пер. Обрезной,3</t>
  </si>
  <si>
    <t>01340232</t>
  </si>
  <si>
    <t>Светильник с фотореле пер.Колхозный,6а</t>
  </si>
  <si>
    <t>01340213</t>
  </si>
  <si>
    <t>Светильник с фотореле ул. М.Горького,140</t>
  </si>
  <si>
    <t>01340224</t>
  </si>
  <si>
    <t>Светильник с фотореле ул. Скальная,24</t>
  </si>
  <si>
    <t>01340234</t>
  </si>
  <si>
    <t>Светильник с фотореле ул.Водников,52</t>
  </si>
  <si>
    <t>01340216</t>
  </si>
  <si>
    <t>Светильник с фотореле ул.Вологина,80-100</t>
  </si>
  <si>
    <t>01340227</t>
  </si>
  <si>
    <t>Светильник с фотореле ул.Гая,10</t>
  </si>
  <si>
    <t>01340230</t>
  </si>
  <si>
    <t>Светильник с фотореле ул.Глинки,4</t>
  </si>
  <si>
    <t>01340222</t>
  </si>
  <si>
    <t>Светильник с фотореле ул.Городская,8</t>
  </si>
  <si>
    <t>01340209</t>
  </si>
  <si>
    <t>Светильник с фотореле ул.Зеленовская,25</t>
  </si>
  <si>
    <t>01340236</t>
  </si>
  <si>
    <t>Светильник с фотореле ул.Кирова,187</t>
  </si>
  <si>
    <t>01340237</t>
  </si>
  <si>
    <t>Светильник с фотореле ул.Кирова,76</t>
  </si>
  <si>
    <t>01340238</t>
  </si>
  <si>
    <t>Светильник с фотореле ул.Комарова,1</t>
  </si>
  <si>
    <t>01340218</t>
  </si>
  <si>
    <t>Светильник с фотореле ул.Костромская,25</t>
  </si>
  <si>
    <t>Светильник с фотореле ул.Костромская,4</t>
  </si>
  <si>
    <t>01340220</t>
  </si>
  <si>
    <t>Светильник с фотореле ул.Костромская,9</t>
  </si>
  <si>
    <t>01340217</t>
  </si>
  <si>
    <t>Светильник с фотореле ул.Костычева. напротив дома №5</t>
  </si>
  <si>
    <t>01340231</t>
  </si>
  <si>
    <t>Светильник с фотореле ул.Красногорская,13</t>
  </si>
  <si>
    <t>01340215</t>
  </si>
  <si>
    <t>Светильник с фотореле ул.Меловая,39</t>
  </si>
  <si>
    <t>01340228</t>
  </si>
  <si>
    <t>Светильник с фотореле ул.Некрасова,3</t>
  </si>
  <si>
    <t>01340221</t>
  </si>
  <si>
    <t>Светильник с фотореле ул.Орская,6</t>
  </si>
  <si>
    <t>Светильник с фотореле ул.Пристанская,46а</t>
  </si>
  <si>
    <t>01340225</t>
  </si>
  <si>
    <t>Светильник с фотореле ул.Пушкина,10</t>
  </si>
  <si>
    <t>01340226</t>
  </si>
  <si>
    <t>Светильник с фотореле ул.Северная,17</t>
  </si>
  <si>
    <t>01340244</t>
  </si>
  <si>
    <t>Светильник с фотореле ул.Сельская,9</t>
  </si>
  <si>
    <t>01340223</t>
  </si>
  <si>
    <t>Светильник с фотореле ул.Скальная,40</t>
  </si>
  <si>
    <t>01340235</t>
  </si>
  <si>
    <t>Светильник с фотореле ул.Сплавная,3</t>
  </si>
  <si>
    <t>01340212</t>
  </si>
  <si>
    <t>Светильник с фотореле ул.Ст. Разина,159</t>
  </si>
  <si>
    <t>01340229</t>
  </si>
  <si>
    <t>Светильник с фотореле ул.Студеная,1</t>
  </si>
  <si>
    <t>01340210</t>
  </si>
  <si>
    <t>Светильник с фотореле ул.Тихая,51</t>
  </si>
  <si>
    <t>01340242</t>
  </si>
  <si>
    <t>Светильник с фотореле ул.Тупиковая,29</t>
  </si>
  <si>
    <t>01340243</t>
  </si>
  <si>
    <t>Светильник с фотореле ул.Тупиковая,7</t>
  </si>
  <si>
    <t>01340241</t>
  </si>
  <si>
    <t>Светильник с фотореле ул.Ударная,16</t>
  </si>
  <si>
    <t>01340240</t>
  </si>
  <si>
    <t>Светильник с фотореле ул.Ударная,22</t>
  </si>
  <si>
    <t>01340239</t>
  </si>
  <si>
    <t>Светильник с фотореле ул.Ударная,49</t>
  </si>
  <si>
    <t>01340211</t>
  </si>
  <si>
    <t>Светильник с фотореле ул.Шишулина,219</t>
  </si>
  <si>
    <t>01340131</t>
  </si>
  <si>
    <t>Светильник ул. Астраханская,25</t>
  </si>
  <si>
    <t>01340106</t>
  </si>
  <si>
    <t>Светильник ул. Дачная,5</t>
  </si>
  <si>
    <t>01340092</t>
  </si>
  <si>
    <t>Светильник ул. Колхозная,19</t>
  </si>
  <si>
    <t>01340115</t>
  </si>
  <si>
    <t>Светильник ул. Куйбышева (район овощехранилища)</t>
  </si>
  <si>
    <t>01340110</t>
  </si>
  <si>
    <t>Светильник ул. С-Ванцетти,15</t>
  </si>
  <si>
    <t>01340109</t>
  </si>
  <si>
    <t>Светильник ул. С-Ванцетти,16</t>
  </si>
  <si>
    <t>01340105</t>
  </si>
  <si>
    <t>Светильник ул. Студеная,3</t>
  </si>
  <si>
    <t>01340143</t>
  </si>
  <si>
    <t>Светильник ул. Украинская,69</t>
  </si>
  <si>
    <t>01340104</t>
  </si>
  <si>
    <t>Светильник ул. Чапаева,9</t>
  </si>
  <si>
    <t>Светильник ул.8 Марта,9</t>
  </si>
  <si>
    <t>0130125</t>
  </si>
  <si>
    <t>Светильник ул.Аносова,29</t>
  </si>
  <si>
    <t>01340124</t>
  </si>
  <si>
    <t>Светильник ул.Аносова,31</t>
  </si>
  <si>
    <t>Светильник ул.Вокзальная,13</t>
  </si>
  <si>
    <t>01340101</t>
  </si>
  <si>
    <t>Светильник ул.Вокзальная,6</t>
  </si>
  <si>
    <t>Светильник ул.Вокзальная,7</t>
  </si>
  <si>
    <t>0134019</t>
  </si>
  <si>
    <t>Светильник ул.Гая,2</t>
  </si>
  <si>
    <t>01340117</t>
  </si>
  <si>
    <t>Светильник ул.Гая,35</t>
  </si>
  <si>
    <t>01340118</t>
  </si>
  <si>
    <t>Светильник ул.Гая,52 "а"</t>
  </si>
  <si>
    <t>01340116</t>
  </si>
  <si>
    <t>Светильник ул.Гоголя,32</t>
  </si>
  <si>
    <t>01340121</t>
  </si>
  <si>
    <t>Светильник ул.Дзержинского,12</t>
  </si>
  <si>
    <t>01340120</t>
  </si>
  <si>
    <t>Светильник ул.Дзержинского,3</t>
  </si>
  <si>
    <t>01340137</t>
  </si>
  <si>
    <t>Светильник ул.Железнодорожная,25</t>
  </si>
  <si>
    <t>Светильник ул.Калужская,7</t>
  </si>
  <si>
    <t>Светильник ул.Кирова,146</t>
  </si>
  <si>
    <t>01340126</t>
  </si>
  <si>
    <t>Светильник ул.Костычева,49</t>
  </si>
  <si>
    <t>01340114</t>
  </si>
  <si>
    <t>Светильник ул.Куйбышева,13</t>
  </si>
  <si>
    <t>01340112</t>
  </si>
  <si>
    <t>Светильник ул.Куйбышева,16</t>
  </si>
  <si>
    <t>Светильник ул.Куйбышева,7</t>
  </si>
  <si>
    <t>01340078</t>
  </si>
  <si>
    <t>Светильник ул.Кулешова,26</t>
  </si>
  <si>
    <t>Светильник ул.Курская,7 возле гаражей</t>
  </si>
  <si>
    <t>01340127</t>
  </si>
  <si>
    <t>Светильник ул.Кустовая,27</t>
  </si>
  <si>
    <t>Светильник ул.Ленинградская,241</t>
  </si>
  <si>
    <t>01340140</t>
  </si>
  <si>
    <t>Светильник ул.М.Горького,110</t>
  </si>
  <si>
    <t>01340141</t>
  </si>
  <si>
    <t>Светильник ул.М.Горького,13</t>
  </si>
  <si>
    <t>01340138</t>
  </si>
  <si>
    <t>Светильник ул.М.Горького,140</t>
  </si>
  <si>
    <t>01340139</t>
  </si>
  <si>
    <t>Светильник ул.М.Горького,245</t>
  </si>
  <si>
    <t>Светильник ул.Новая,13</t>
  </si>
  <si>
    <t>01340082</t>
  </si>
  <si>
    <t>Светильник ул.Овражная,23</t>
  </si>
  <si>
    <t>01340083</t>
  </si>
  <si>
    <t>Светильник ул.Овражная,41</t>
  </si>
  <si>
    <t>Светильник ул.Павлихина,7</t>
  </si>
  <si>
    <t>01340088</t>
  </si>
  <si>
    <t>Светильник ул.Паромная,7</t>
  </si>
  <si>
    <t>01340087</t>
  </si>
  <si>
    <t>Светильник ул.Полярная,16</t>
  </si>
  <si>
    <t>Светильник ул.Пристанская,36</t>
  </si>
  <si>
    <t>01340079</t>
  </si>
  <si>
    <t>Светильник ул.Пристанская,46</t>
  </si>
  <si>
    <t>01340135</t>
  </si>
  <si>
    <t>Светильник ул.Пролетарская,16</t>
  </si>
  <si>
    <t>01340108</t>
  </si>
  <si>
    <t>Светильник ул.Северная,2</t>
  </si>
  <si>
    <t>Светильник ул.Советская,1</t>
  </si>
  <si>
    <t>01340085</t>
  </si>
  <si>
    <t>Светильник ул.Советская,3</t>
  </si>
  <si>
    <t>Светильник ул.Сплавная,53</t>
  </si>
  <si>
    <t>01340081</t>
  </si>
  <si>
    <t>Светильник ул.Трудовая,10</t>
  </si>
  <si>
    <t>01340086</t>
  </si>
  <si>
    <t>Светильник ул.Трудовая,5</t>
  </si>
  <si>
    <t>01340132</t>
  </si>
  <si>
    <t>Светильник ул.Тургенева,20</t>
  </si>
  <si>
    <t>01340107</t>
  </si>
  <si>
    <t>Светильник ул.Урицкого между 50 и 52</t>
  </si>
  <si>
    <t>01340111</t>
  </si>
  <si>
    <t>Светильник ул.Фрунзе,1</t>
  </si>
  <si>
    <t>01340103</t>
  </si>
  <si>
    <t>Светильник ул.Фурманова,4</t>
  </si>
  <si>
    <t>01340208</t>
  </si>
  <si>
    <t>Светильник ул.Фурманова,5</t>
  </si>
  <si>
    <t>01340146</t>
  </si>
  <si>
    <t>Светильник ул.Целинная, между, 3 и 5</t>
  </si>
  <si>
    <t>01340147</t>
  </si>
  <si>
    <t>Светильник ул.Целинная,19</t>
  </si>
  <si>
    <t>01340089</t>
  </si>
  <si>
    <t>Светильник ул.Чкалова, 65</t>
  </si>
  <si>
    <t>01340090</t>
  </si>
  <si>
    <t>Светильник ул.Чкалова, 9</t>
  </si>
  <si>
    <t>01340148</t>
  </si>
  <si>
    <t>Светильник ул.Шишулина,203</t>
  </si>
  <si>
    <t>01340149</t>
  </si>
  <si>
    <t>Светильник ул.Шишулина,213</t>
  </si>
  <si>
    <t>01340123</t>
  </si>
  <si>
    <t>Светильник ул.Шмидта,24</t>
  </si>
  <si>
    <t>01340122</t>
  </si>
  <si>
    <t>Светильник ул.Шмидта,30</t>
  </si>
  <si>
    <t>Светильник уличного освещения  РКУ-250   12 шт</t>
  </si>
  <si>
    <t>Оперативное управление c 05.09.2017 -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</si>
  <si>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01340292</t>
  </si>
  <si>
    <t>Светильник уличного освещения пер. Жигулевский,9</t>
  </si>
  <si>
    <t>01340291</t>
  </si>
  <si>
    <t>Светильник уличного освещения пер. Проходной,39</t>
  </si>
  <si>
    <t>01340290</t>
  </si>
  <si>
    <t>Светильник уличного освещения пер.Нефтяной,24</t>
  </si>
  <si>
    <t>01340295</t>
  </si>
  <si>
    <t>Светильник уличного освещения ул.Гая,37</t>
  </si>
  <si>
    <t>01340293</t>
  </si>
  <si>
    <t>Светильник уличного освещения ул.Гипсовая</t>
  </si>
  <si>
    <t>01340294</t>
  </si>
  <si>
    <t>Светильник уличного освещения ул.Парковая,1</t>
  </si>
  <si>
    <t>01340289</t>
  </si>
  <si>
    <t>Светильник уличного освещения ул.Свободы,17</t>
  </si>
  <si>
    <t>01340255</t>
  </si>
  <si>
    <t>Светильник централизованного включения ул. Нагорная,8</t>
  </si>
  <si>
    <t>01340246</t>
  </si>
  <si>
    <t>Светильник централизованного включения ул. Прибрежная,13-15</t>
  </si>
  <si>
    <t>01340253</t>
  </si>
  <si>
    <t>Светильник централизованного включения ул.Аносова,16-26</t>
  </si>
  <si>
    <t>01340245</t>
  </si>
  <si>
    <t>Светильник централизованного включения ул.Вологина,4-16</t>
  </si>
  <si>
    <t>01340251</t>
  </si>
  <si>
    <t>Светильник централизованного включения ул.Гоголя,6</t>
  </si>
  <si>
    <t>01340248</t>
  </si>
  <si>
    <t>Светильник централизованного включения ул.Камчатская,19-23</t>
  </si>
  <si>
    <t>01340250</t>
  </si>
  <si>
    <t>Светильник централизованного включения ул.Куйбышева,18</t>
  </si>
  <si>
    <t>01340254</t>
  </si>
  <si>
    <t>Светильник централизованного включения ул.Нагорная,29</t>
  </si>
  <si>
    <t>01340252</t>
  </si>
  <si>
    <t>Светильник централизованного включения ул.Первомайская,21</t>
  </si>
  <si>
    <t>01340249</t>
  </si>
  <si>
    <t>Светильник централизованного включения ул.Солнечная,2-8</t>
  </si>
  <si>
    <t>01340247</t>
  </si>
  <si>
    <t>Светильник централизованного включения ул.Целинная,8</t>
  </si>
  <si>
    <t>43406000002</t>
  </si>
  <si>
    <t xml:space="preserve">Световая конструкция </t>
  </si>
  <si>
    <t>013.8.0043</t>
  </si>
  <si>
    <t xml:space="preserve">Световой короб на окно </t>
  </si>
  <si>
    <t>36960300135</t>
  </si>
  <si>
    <t>Световой прибор Митод</t>
  </si>
  <si>
    <t>42404000060</t>
  </si>
  <si>
    <t xml:space="preserve">Световой пульт управление STAGE4 </t>
  </si>
  <si>
    <t>..001443</t>
  </si>
  <si>
    <t xml:space="preserve">Светодиодный прибор </t>
  </si>
  <si>
    <t>..001442</t>
  </si>
  <si>
    <t>01341318</t>
  </si>
  <si>
    <t>Секундомер -3 шт.</t>
  </si>
  <si>
    <t>...985...</t>
  </si>
  <si>
    <t>Секция 325х4 с калачем 325-3 и переходами 325х219 - 17 ед Секция 325х4 с калачем</t>
  </si>
  <si>
    <t>013.6.0330</t>
  </si>
  <si>
    <t>Секция металлическая 1420*575*870 мм,</t>
  </si>
  <si>
    <t>013.6.0334</t>
  </si>
  <si>
    <t>Секция металлическая перфорированные  сиденья, цвет коричневый с мягкими накладк</t>
  </si>
  <si>
    <t>013.6.0335</t>
  </si>
  <si>
    <t>013.6.0337</t>
  </si>
  <si>
    <t>013.6.0333</t>
  </si>
  <si>
    <t>013.6.0332</t>
  </si>
  <si>
    <t>013.6.0331</t>
  </si>
  <si>
    <t>013.6.0336</t>
  </si>
  <si>
    <t>1.012.4.0068</t>
  </si>
  <si>
    <t xml:space="preserve">Серверное оборудование </t>
  </si>
  <si>
    <t>1.012.4.0069</t>
  </si>
  <si>
    <t>Серверное оборудование (шкаф напольный и  Patch  Pantl)</t>
  </si>
  <si>
    <t xml:space="preserve">Сетевой лазерный принтерSamsung ML 3710ND </t>
  </si>
  <si>
    <t>136</t>
  </si>
  <si>
    <t xml:space="preserve">Сетка футбольная </t>
  </si>
  <si>
    <t>Оперативное управление c 29.09.2017 - муниципальное бюджетное учреждение городского округа Октябрьск Самарской области "Центр спортивных сооружений"</t>
  </si>
  <si>
    <t>013.8.0029</t>
  </si>
  <si>
    <t>Система Вызова уличная антивандаотная, Беспроводная кнопка вызова со шнурком, Пр</t>
  </si>
  <si>
    <t>43404000064</t>
  </si>
  <si>
    <t xml:space="preserve">Система видеонаблюдения </t>
  </si>
  <si>
    <t>Система звукоусиления  Yamaha STAGEPAS</t>
  </si>
  <si>
    <t>410134000034</t>
  </si>
  <si>
    <t>Система объектовой станции "Стрелец-Мониторинг" ул.3-го Октября,11</t>
  </si>
  <si>
    <t>Оперативное управление c 19.02.2020 - ОУ СОШ №11 имени Героя Советского Союза Аипова Махмута Ильячевича "Образовательный центр"</t>
  </si>
  <si>
    <t>410134000029</t>
  </si>
  <si>
    <t>Система объектовой станции "Стрелец-Мониторинг" ул.Аносов,60</t>
  </si>
  <si>
    <t>Оперативное управление c 19.02.2020 - ОУ СОШ №8</t>
  </si>
  <si>
    <t>410134000030</t>
  </si>
  <si>
    <t>Система объектовой станции "Стрелец-Мониторинг" ул.Гая,34</t>
  </si>
  <si>
    <t>410134000025</t>
  </si>
  <si>
    <t>Система объектовой станции "Стрелец-Мониторинг" ул.Кирова,12</t>
  </si>
  <si>
    <t>Оперативное управление c 19.03.2020 - ОУ СОШ №3</t>
  </si>
  <si>
    <t>410134000031</t>
  </si>
  <si>
    <t>Система объектовой станции "Стрелец-Мониторинг" ул.Ленина,46</t>
  </si>
  <si>
    <t>Оперативное управление c 19.02.2020 - ОУ СОШ №9 "Образовательный центр"</t>
  </si>
  <si>
    <t>410134000033</t>
  </si>
  <si>
    <t>Система объектовой станции "Стрелец-Мониторинг" ул.Ленина,57</t>
  </si>
  <si>
    <t>410134000026</t>
  </si>
  <si>
    <t>Система объектовой станции "Стрелец-Мониторинг" ул.Мичурина</t>
  </si>
  <si>
    <t>Оперативное управление c 19.02.2020 - ОУ СОШ №3</t>
  </si>
  <si>
    <t>410134000027</t>
  </si>
  <si>
    <t>410134000032</t>
  </si>
  <si>
    <t>Система объектовой станции "Стрелец-Мониторинг" ул.Ст.Разина,133А</t>
  </si>
  <si>
    <t>410134000028</t>
  </si>
  <si>
    <t>Система объектовой станции "Стрелец-Мониторинг" ул.Станиславского,1</t>
  </si>
  <si>
    <t>Оперативное управление c 19.02.2020 - ОУ ООШ №5</t>
  </si>
  <si>
    <t>01380081</t>
  </si>
  <si>
    <t>Система хранения "Танго"</t>
  </si>
  <si>
    <t>43804000075</t>
  </si>
  <si>
    <t xml:space="preserve">Система хранения 800*300*2100 </t>
  </si>
  <si>
    <t>01380087</t>
  </si>
  <si>
    <t>Система хранения танго</t>
  </si>
  <si>
    <t>01340045</t>
  </si>
  <si>
    <t xml:space="preserve">Системный блок </t>
  </si>
  <si>
    <t>013.4.0187</t>
  </si>
  <si>
    <t>056</t>
  </si>
  <si>
    <t>013.4.0179</t>
  </si>
  <si>
    <t>01341195</t>
  </si>
  <si>
    <t>013.4.0070</t>
  </si>
  <si>
    <t>1380193</t>
  </si>
  <si>
    <t>013.4.0069</t>
  </si>
  <si>
    <t>1970059</t>
  </si>
  <si>
    <t>013.4.0166</t>
  </si>
  <si>
    <t>013.4.0165</t>
  </si>
  <si>
    <t>013.4.0068</t>
  </si>
  <si>
    <t>013.4.0169</t>
  </si>
  <si>
    <t>31970201</t>
  </si>
  <si>
    <t>Системный блок   Core i3-540\4Gb\500\512\DVDW\Fdd</t>
  </si>
  <si>
    <t>31970137</t>
  </si>
  <si>
    <t>Системный блок   DualCore E4500</t>
  </si>
  <si>
    <t>0414..1740</t>
  </si>
  <si>
    <t>Системный блок  (в сборке)</t>
  </si>
  <si>
    <t>1104...012</t>
  </si>
  <si>
    <t>Системный блок  AMD Athion -64/4400</t>
  </si>
  <si>
    <t>110414..029</t>
  </si>
  <si>
    <t>Системный блок  AMD Athion -IIX2 240/2Gb/250Gb/SVGA int/DVDRW/ без OS/</t>
  </si>
  <si>
    <t>000064</t>
  </si>
  <si>
    <t>Системный блок  Athhhlon 1700+ DDR 32001 Gb/Seagate 80 Gb/ SVGA 128</t>
  </si>
  <si>
    <t>013.4.0082</t>
  </si>
  <si>
    <t>Системный блок  Athlon 3000/512/80/128/CD - RW+DVD</t>
  </si>
  <si>
    <t>постановление c 10.07.2014 - МКУ г.о.Октябрьск "Управление по вопросам ЖКХ, энергетики и функционирования ЕДДС"</t>
  </si>
  <si>
    <t>Системный блок  Core i3 4150 3.5/2gb/500/int/350w</t>
  </si>
  <si>
    <t>Системный блок  Core i3-540\4Gb\500\512\DVDW\Fdd</t>
  </si>
  <si>
    <t>11970380</t>
  </si>
  <si>
    <t>Системный блок  Core2 Duo-7400/2048/320/256/DVDRW</t>
  </si>
  <si>
    <t>11970408</t>
  </si>
  <si>
    <t>Системный блок  DuaiCore</t>
  </si>
  <si>
    <t>11970306</t>
  </si>
  <si>
    <t>Системный блок  Dual Core</t>
  </si>
  <si>
    <t>31970117</t>
  </si>
  <si>
    <t>Системный блок  Dual Core E4500</t>
  </si>
  <si>
    <t>11970242</t>
  </si>
  <si>
    <t>Системный блок  DualCore -2200/2048/320</t>
  </si>
  <si>
    <t>31970124</t>
  </si>
  <si>
    <t>Системный блок  DualCore E 4500</t>
  </si>
  <si>
    <t>11970244</t>
  </si>
  <si>
    <t>Системный блок  DualCore-2200/2048/320/</t>
  </si>
  <si>
    <t>Системный блок  INTEL Core 15-3470</t>
  </si>
  <si>
    <t>08520127</t>
  </si>
  <si>
    <t xml:space="preserve">Системный блок  Intei Cjre i3-2120 </t>
  </si>
  <si>
    <t>000039</t>
  </si>
  <si>
    <t>Системный блок  P-V12.8/1Gb/DVD-Multi LG/video 128MB/Win XP/sound</t>
  </si>
  <si>
    <t>11970170</t>
  </si>
  <si>
    <t>Системный блок  Pentium IDualCore-2200/1024/160/SVGA.DVDRW//Fdd/WXPH/Nod32</t>
  </si>
  <si>
    <t>013.4.0104</t>
  </si>
  <si>
    <t>Системный блок  R-Style Carbon</t>
  </si>
  <si>
    <t>31970112</t>
  </si>
  <si>
    <t>Системный блок  Сеl 331</t>
  </si>
  <si>
    <t>31970071</t>
  </si>
  <si>
    <t>Системный блок  в комплекте</t>
  </si>
  <si>
    <t>31970068</t>
  </si>
  <si>
    <t>31970041</t>
  </si>
  <si>
    <t>Системный блок "ПК Pentium 4-1700"</t>
  </si>
  <si>
    <t>013.4.0293</t>
  </si>
  <si>
    <t>Системный блок 12 ед.</t>
  </si>
  <si>
    <t>-013.4.0288</t>
  </si>
  <si>
    <t>Системный блок 2</t>
  </si>
  <si>
    <t>013.4.0025</t>
  </si>
  <si>
    <t xml:space="preserve">Системный блок 2  с монитором - 14 ед. </t>
  </si>
  <si>
    <t>013.4.0094</t>
  </si>
  <si>
    <t>0414..0054</t>
  </si>
  <si>
    <t>Системный блок 2 (K-Systems Irbis) - 4 ед</t>
  </si>
  <si>
    <t>Системный блок 6 шт.</t>
  </si>
  <si>
    <t xml:space="preserve">Системный блок Athion 3-455/2048/500/SVGA/DVDRW </t>
  </si>
  <si>
    <t>31970226</t>
  </si>
  <si>
    <t>93800249</t>
  </si>
  <si>
    <t>31970219</t>
  </si>
  <si>
    <t>31970215</t>
  </si>
  <si>
    <t xml:space="preserve">Системный блок Athion X3-455/2048/500/SVGA/DVDRW </t>
  </si>
  <si>
    <t>110414..010</t>
  </si>
  <si>
    <t>Системный блок CELERON 1200/2048/160</t>
  </si>
  <si>
    <t xml:space="preserve">Системный блок CeieronDualCore-E1200\2048/250/SVGA/DVDRW/Fdd/WXPH </t>
  </si>
  <si>
    <t>013.4.0316</t>
  </si>
  <si>
    <t xml:space="preserve">Системный блок Celeron G -530 </t>
  </si>
  <si>
    <t>013.4.0524</t>
  </si>
  <si>
    <t xml:space="preserve">Системный блок Celeron с монитором LG </t>
  </si>
  <si>
    <t>013.4.0318</t>
  </si>
  <si>
    <t>76</t>
  </si>
  <si>
    <t>Системный блок Core i3 3240/4gb/500gb/dvdrw/gt 740 1024 vga/500w/ 64 раз.опер.си</t>
  </si>
  <si>
    <t>93800246</t>
  </si>
  <si>
    <t xml:space="preserve">Системный блок Core i3-2100/4Gb/500/1024/DVDRW </t>
  </si>
  <si>
    <t>75</t>
  </si>
  <si>
    <t>Системный блок Core i5 Inter R Core TM i5-4430CP@3.00 Ghz ОЗУ 8.00 ГБ 64 раз.опе</t>
  </si>
  <si>
    <t>013.4.0315</t>
  </si>
  <si>
    <t xml:space="preserve">Системный блок Corei5-2400 с монитором 19 SAMSUNG E 1920NR </t>
  </si>
  <si>
    <t>11970373</t>
  </si>
  <si>
    <t xml:space="preserve">Системный блок DialCore </t>
  </si>
  <si>
    <t>постановление c 19.10.2018 -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</si>
  <si>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01340044</t>
  </si>
  <si>
    <t>01340012</t>
  </si>
  <si>
    <t>11970307</t>
  </si>
  <si>
    <t>Системный блок Dual Core</t>
  </si>
  <si>
    <t>11970243</t>
  </si>
  <si>
    <t>Системный блок Dual Core-2200/2048/320</t>
  </si>
  <si>
    <t>11970204</t>
  </si>
  <si>
    <t>Системный блок DualCore-2200/2048/320</t>
  </si>
  <si>
    <t>11970220</t>
  </si>
  <si>
    <t>Системный блок DualCore-2200/2048/320/</t>
  </si>
  <si>
    <t>013.4.0216</t>
  </si>
  <si>
    <t>Системный блок Expert(Intel i5-6500/8Гб/1000Гб+128GBSSD/500Вт/кл/мышь</t>
  </si>
  <si>
    <t>131</t>
  </si>
  <si>
    <t>Системный блок Intel Core</t>
  </si>
  <si>
    <t>Оперативное управление c 14.12.2017 - Муниципальное образовательное учреждение дополнительного образования детей "Детская школа искусств №2"</t>
  </si>
  <si>
    <t>Системный блок Intel i5/4Gb DDR3/HDD500Gb/2gb GF630/DVD-RW/450W/клавиатура/мышь/</t>
  </si>
  <si>
    <t>013.4.0121</t>
  </si>
  <si>
    <t>013.4.0120</t>
  </si>
  <si>
    <t>013.4.0064</t>
  </si>
  <si>
    <t>013.4.0116</t>
  </si>
  <si>
    <t>013.4.0118</t>
  </si>
  <si>
    <t>013.4.0117</t>
  </si>
  <si>
    <t>000080</t>
  </si>
  <si>
    <t>Системный блок P5N-MX/2048 Mb/HDD250GB/400w/W-XP</t>
  </si>
  <si>
    <t>11970169</t>
  </si>
  <si>
    <t>Системный блок Pentium IDualCore-2200/1024/160/SVGA.DVDRW//Fdd/WXPH/Nod32</t>
  </si>
  <si>
    <t>000120</t>
  </si>
  <si>
    <t xml:space="preserve">Системный блок Аксус </t>
  </si>
  <si>
    <t>01340032</t>
  </si>
  <si>
    <t>Системный блок КХ-ТЕВ308RU</t>
  </si>
  <si>
    <t>11970452</t>
  </si>
  <si>
    <t>Системный блок Сеleron</t>
  </si>
  <si>
    <t>1970066</t>
  </si>
  <si>
    <t>Системный блок Сеleron D341</t>
  </si>
  <si>
    <t>013.4.0172</t>
  </si>
  <si>
    <t xml:space="preserve">Системный блок и монитор </t>
  </si>
  <si>
    <t>013.4.0487</t>
  </si>
  <si>
    <t>013.4.0481</t>
  </si>
  <si>
    <t>013.4.0243</t>
  </si>
  <si>
    <t>013.4.0267</t>
  </si>
  <si>
    <t>110414...039</t>
  </si>
  <si>
    <t>0414..1182</t>
  </si>
  <si>
    <t>Системный блок и монитор 1 ед.</t>
  </si>
  <si>
    <t>013.4.0245</t>
  </si>
  <si>
    <t>Системный блок и монитор 2 ед.</t>
  </si>
  <si>
    <t>Системный блок и монитор 6 ед.</t>
  </si>
  <si>
    <t>0414..872</t>
  </si>
  <si>
    <t>Системный блок и монитор 6 шт.</t>
  </si>
  <si>
    <t>0414..028</t>
  </si>
  <si>
    <t>Системный блок с монитором</t>
  </si>
  <si>
    <t>014.8.0000</t>
  </si>
  <si>
    <t xml:space="preserve">Системный блок: i5-2500/500hdd/4G*2\dvdre\1GB VIDEO </t>
  </si>
  <si>
    <t>Оперативное управление c 06.02.2012 - МКУ "Финансовое управление Администрации городского округа Октябрьск Самарской области""</t>
  </si>
  <si>
    <t>616..82-89</t>
  </si>
  <si>
    <t>Скамейка  фигурная -5 шт.</t>
  </si>
  <si>
    <t>Скамейка гимнастическая 4м(металлические ножки) -4 шт.</t>
  </si>
  <si>
    <t>013.6.0348</t>
  </si>
  <si>
    <t>Скамейка для МГН на 2 места</t>
  </si>
  <si>
    <t>Скамейка ул.3-го Октябрчя,12</t>
  </si>
  <si>
    <t>Скамейка ул.9-го Января,9</t>
  </si>
  <si>
    <t>Скамейка ул.Аносова,51</t>
  </si>
  <si>
    <t>Скамейка ул.Аносова,68, корп.2</t>
  </si>
  <si>
    <t>Скамейка ул.Ватутина,1</t>
  </si>
  <si>
    <t>Скамейка ул.Ватутина,10</t>
  </si>
  <si>
    <t>Скамейка ул.Весенняя,25</t>
  </si>
  <si>
    <t>Скамейка ул.Волго-Донская,1</t>
  </si>
  <si>
    <t>Скамейка ул.Волго-Донская,11</t>
  </si>
  <si>
    <t>Скамейка ул.Волго-Донская,14</t>
  </si>
  <si>
    <t>Скамейка ул.Волго-Донская,16</t>
  </si>
  <si>
    <t>Скамейка ул.Волго-Донская,3</t>
  </si>
  <si>
    <t>Скамейка ул.Волго-Донская,6</t>
  </si>
  <si>
    <t>Скамейка ул.Волго-Донская,8а</t>
  </si>
  <si>
    <t>Скамейка ул.Вологина,4</t>
  </si>
  <si>
    <t>Скамейка ул.Гая,37</t>
  </si>
  <si>
    <t>Скамейка ул.Гоголя,21</t>
  </si>
  <si>
    <t>Скамейка ул.Гоголя,28</t>
  </si>
  <si>
    <t>Скамейка ул.Декабристов,14</t>
  </si>
  <si>
    <t>Скамейка ул.Декабристов,3</t>
  </si>
  <si>
    <t>Скамейка ул.Декабристов,4</t>
  </si>
  <si>
    <t>Скамейка ул.Декабристов,5</t>
  </si>
  <si>
    <t>Скамейка ул.Ленина,117</t>
  </si>
  <si>
    <t>Скамейка ул.Ленина,48</t>
  </si>
  <si>
    <t>Скамейка ул.Ленина,50</t>
  </si>
  <si>
    <t>Скамейка ул.Мира,167</t>
  </si>
  <si>
    <t>Скамейка ул.Мичурина,10</t>
  </si>
  <si>
    <t>Скамейка ул.Мичурина,6</t>
  </si>
  <si>
    <t>Скамейка ул.Мичурина,8</t>
  </si>
  <si>
    <t>Скамейка ул.Пионерская,16</t>
  </si>
  <si>
    <t>Скамейка ул.Пионерская,2</t>
  </si>
  <si>
    <t>Скамейка ул.Центральная,13</t>
  </si>
  <si>
    <t>Скамейка ул.Центральная,16</t>
  </si>
  <si>
    <t>Скамейка ул.Центральная,18</t>
  </si>
  <si>
    <t>Скамейка ул.Центральная,7</t>
  </si>
  <si>
    <t>Скамейка ул.Шмидта,2а</t>
  </si>
  <si>
    <t>013.6.0577</t>
  </si>
  <si>
    <t xml:space="preserve">Скамья атлетическая изогнутая </t>
  </si>
  <si>
    <t>013.6.0579</t>
  </si>
  <si>
    <t xml:space="preserve">Скамья атлетическая прямая </t>
  </si>
  <si>
    <t>013.6.0603</t>
  </si>
  <si>
    <t>Скамья атлетическая прямая 2 ед.</t>
  </si>
  <si>
    <t>013.6.0501</t>
  </si>
  <si>
    <t xml:space="preserve">Скамья для раздевалок - 10 шт </t>
  </si>
  <si>
    <t>Скамья садово-парковая на металлических ножках 2 шт. ул.Пионерская,14</t>
  </si>
  <si>
    <t>01480002</t>
  </si>
  <si>
    <t xml:space="preserve">Сканер HP Scaniet 7000 </t>
  </si>
  <si>
    <t>014800002</t>
  </si>
  <si>
    <t>013.4.0020</t>
  </si>
  <si>
    <t xml:space="preserve">Сканер HP Scanjet 5590 </t>
  </si>
  <si>
    <t>01340203</t>
  </si>
  <si>
    <t>Сканер цветной Сканер цветной</t>
  </si>
  <si>
    <t>636952410100</t>
  </si>
  <si>
    <t>Скелет человека</t>
  </si>
  <si>
    <t>0138608</t>
  </si>
  <si>
    <t>Сковорода электрическая "Наджема"</t>
  </si>
  <si>
    <t xml:space="preserve">Сковородка электрическая 40л </t>
  </si>
  <si>
    <t>1380291</t>
  </si>
  <si>
    <t xml:space="preserve">Снегоуборщик </t>
  </si>
  <si>
    <t>Оперативное управление c 12.12.2012 - МБУ городского округа Октябрьск  Самарской области "Дом молодежных организаций"</t>
  </si>
  <si>
    <t>012.4.0538</t>
  </si>
  <si>
    <t xml:space="preserve">Снегоуборщик Briggs Strattion BH 1730SE </t>
  </si>
  <si>
    <t>Оперативное управление c 14.02.2013 - муниципальное бюджетное учреждение городского округа Октябрьск Самарской области "Центр спортивных сооружений"</t>
  </si>
  <si>
    <t>041433112224</t>
  </si>
  <si>
    <t>Спирометр  сухой портативный</t>
  </si>
  <si>
    <t>110414..035</t>
  </si>
  <si>
    <t xml:space="preserve">Сплит-система настенная Rational LS/LU-H07КВА2 (ion) R 410 LTSSAR </t>
  </si>
  <si>
    <t>110414..036</t>
  </si>
  <si>
    <t xml:space="preserve">Сплит-система настенная Rational LS/LU-Н18КВА2 (ion) R 410 LTSSAR </t>
  </si>
  <si>
    <t>Стабилизатор АСН-10000/1Ц Ресана 63/6/8</t>
  </si>
  <si>
    <t>Оперативное управление c 14.01.2019 - МКУ г.о.Октябрьск "Управление по вопросам ЖКХ, энергетики и функционирования ЕДДС"</t>
  </si>
  <si>
    <t>01240070</t>
  </si>
  <si>
    <t>Станок  для заточки коньков</t>
  </si>
  <si>
    <t>43800300043</t>
  </si>
  <si>
    <t>Станок  ткацкий 59см</t>
  </si>
  <si>
    <t xml:space="preserve">Станок в собранном виде  токарный, сверлильно-расточный, шлифовальный и т.д. -9 </t>
  </si>
  <si>
    <t>Станок вертикально-сверлильный - 2 шт.</t>
  </si>
  <si>
    <t>Станок деревообрабатывающий</t>
  </si>
  <si>
    <t>43800300044</t>
  </si>
  <si>
    <t>Станок ткацкий 59см</t>
  </si>
  <si>
    <t>43800300045</t>
  </si>
  <si>
    <t>Станок ткацкий 79см</t>
  </si>
  <si>
    <t>Станок токарный</t>
  </si>
  <si>
    <t>Станок токарный -2 шт.</t>
  </si>
  <si>
    <t>01361226</t>
  </si>
  <si>
    <t>Стартовые колодки легкоатлетические 6 шт.</t>
  </si>
  <si>
    <t>01361215</t>
  </si>
  <si>
    <t xml:space="preserve">Стеллаж </t>
  </si>
  <si>
    <t>43803000037</t>
  </si>
  <si>
    <t>01361228</t>
  </si>
  <si>
    <t>Стеллаж  для хранения медицинболлов</t>
  </si>
  <si>
    <t>101360096</t>
  </si>
  <si>
    <t>Стеллаж  металлический 6 полок Универсал</t>
  </si>
  <si>
    <t>101360097</t>
  </si>
  <si>
    <t>Стеллаж  пристенный -5 шт.</t>
  </si>
  <si>
    <t>43804000158</t>
  </si>
  <si>
    <t xml:space="preserve">Стеллаж "Гусеница" 2270*250*1500 </t>
  </si>
  <si>
    <t>43804000087</t>
  </si>
  <si>
    <t xml:space="preserve">Стеллаж "Креатив" 2300*692*1690 </t>
  </si>
  <si>
    <t>43804000177,</t>
  </si>
  <si>
    <t>Стеллаж "Лабиринт" 1500*350*2000 2 шт.</t>
  </si>
  <si>
    <t>43804000164,</t>
  </si>
  <si>
    <t>Стеллаж "Периодика-10" 10 отсеков 1961*560*410 2 шт.</t>
  </si>
  <si>
    <t>43804000073</t>
  </si>
  <si>
    <t xml:space="preserve">Стеллаж "Радуга" с кафедрой выдачи игровой 2700*400*2300/1000 </t>
  </si>
  <si>
    <t>43804000145,</t>
  </si>
  <si>
    <t>Стеллаж 2-сторонний 6 полок приставной 884*560*2100 9 шт.</t>
  </si>
  <si>
    <t>43804000141,</t>
  </si>
  <si>
    <t>Стеллаж 2-сторонний 7 полок основной 900*560*2100 4 шт.</t>
  </si>
  <si>
    <t>210136000001</t>
  </si>
  <si>
    <t>Стеллаж 2500*1050*350</t>
  </si>
  <si>
    <t>210136000025</t>
  </si>
  <si>
    <t>Стеллаж 2500*1133*300</t>
  </si>
  <si>
    <t>210136000006</t>
  </si>
  <si>
    <t>Стеллаж 2500*750*350</t>
  </si>
  <si>
    <t>210136000005</t>
  </si>
  <si>
    <t>210136000003</t>
  </si>
  <si>
    <t>210136000027</t>
  </si>
  <si>
    <t>Стеллаж 2500*833*300</t>
  </si>
  <si>
    <t>210136000026</t>
  </si>
  <si>
    <t>210136000033</t>
  </si>
  <si>
    <t>Стеллаж 2600*740*300 - 9 шт.</t>
  </si>
  <si>
    <t>Оперативное управление c 25.12.2017 -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</si>
  <si>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Стеллаж 3 шт.</t>
  </si>
  <si>
    <t>постановление c 29.12.2017 - Администрация городского округа Октябрьск</t>
  </si>
  <si>
    <t>Стеллаж 4 полки - 1 шт.</t>
  </si>
  <si>
    <t>Стеллаж 4 полки - 4 шт.</t>
  </si>
  <si>
    <t>43804000083</t>
  </si>
  <si>
    <t xml:space="preserve">Стеллаж Л.Арт.03.002 2000*300*2300 </t>
  </si>
  <si>
    <t>43804000084,</t>
  </si>
  <si>
    <t>Стеллаж Л.Арт.03.002 2000*300*2300 2 шт</t>
  </si>
  <si>
    <t>43804000069</t>
  </si>
  <si>
    <t xml:space="preserve">Стеллаж Л.Арт.03.004 1400*350*750 </t>
  </si>
  <si>
    <t>43804000101</t>
  </si>
  <si>
    <t xml:space="preserve">Стеллаж Радуга 2017*400*2300 </t>
  </si>
  <si>
    <t>01360006</t>
  </si>
  <si>
    <t xml:space="preserve">Стеллаж С08 </t>
  </si>
  <si>
    <t>43804000076</t>
  </si>
  <si>
    <t xml:space="preserve">Стеллаж выставочный "Дерево" 600*300*1500 </t>
  </si>
  <si>
    <t>43804000156</t>
  </si>
  <si>
    <t xml:space="preserve">Стеллаж выставочный Дерево 600*300*1500 </t>
  </si>
  <si>
    <t>Стеллаж двухсторонний М 410 -12 шт.</t>
  </si>
  <si>
    <t>43804000058,</t>
  </si>
  <si>
    <t>Стеллаж для журналов М.010.001 600*410*1901 2 шт.</t>
  </si>
  <si>
    <t>01361204</t>
  </si>
  <si>
    <t>Стеллаж для хранения коньков</t>
  </si>
  <si>
    <t>43804000107</t>
  </si>
  <si>
    <t xml:space="preserve">Стеллаж из ламинированных плит "Гондола" 1550*900*700 </t>
  </si>
  <si>
    <t>43804000140</t>
  </si>
  <si>
    <t xml:space="preserve">Стеллаж комбинированный 2-сторонний 7 полок 2600*530*2100 </t>
  </si>
  <si>
    <t>43804000052</t>
  </si>
  <si>
    <t xml:space="preserve">Стеллаж комбинированный двусторонний 7 потолочный 2600*550*2100 </t>
  </si>
  <si>
    <t>43804000155</t>
  </si>
  <si>
    <t xml:space="preserve">Стеллаж комплексный с выдвижными посадочными местами 4790*460*2500 </t>
  </si>
  <si>
    <t>43804000123,</t>
  </si>
  <si>
    <t>Стеллаж металический-двусторонний основной (7полок) 877*256*2445 4 шт.</t>
  </si>
  <si>
    <t>43804000116</t>
  </si>
  <si>
    <t xml:space="preserve">Стеллаж металлический 1-сторонний основной (7полок) 877*256*2445 </t>
  </si>
  <si>
    <t>43804000119,</t>
  </si>
  <si>
    <t>Стеллаж металлический 1-сторонний основной (7полок) 877*256*2445 4 шт.</t>
  </si>
  <si>
    <t>43804000117,</t>
  </si>
  <si>
    <t>Стеллаж металлический 1-сторонний приставной (7полок) 877*256*2445 2 шт.</t>
  </si>
  <si>
    <t>01360030-38</t>
  </si>
  <si>
    <t>Стеллаж металлический 220/40/1000 с полками 6шт 8 ед</t>
  </si>
  <si>
    <t>Оперативное управление c 30.11.2012 - Администрация городского округа Октябрьск</t>
  </si>
  <si>
    <t>101360098</t>
  </si>
  <si>
    <t>Стеллаж металлический 6 полок Универсал</t>
  </si>
  <si>
    <t>101360100</t>
  </si>
  <si>
    <t>101360101</t>
  </si>
  <si>
    <t>101360113</t>
  </si>
  <si>
    <t>101360114</t>
  </si>
  <si>
    <t>43804000127,</t>
  </si>
  <si>
    <t>Стеллаж металлический-двусторонний приставной (7полок) 877*256*2445 12 шт.</t>
  </si>
  <si>
    <t>43804000061,</t>
  </si>
  <si>
    <t>Стеллаж мобильный открытого доступа Тип 2 700-300*1700 6 шт.</t>
  </si>
  <si>
    <t>Стеллаж односторонний М 400 -12 шт.</t>
  </si>
  <si>
    <t xml:space="preserve">Стеллаж перегородка </t>
  </si>
  <si>
    <t>43804000095,</t>
  </si>
  <si>
    <t>Стеллаж полукруглый 1000*300*1100 6 шт.</t>
  </si>
  <si>
    <t>43804000072</t>
  </si>
  <si>
    <t xml:space="preserve">Стеллаж с закрытыми боковыми шкафами 2000*400*2100/1200 </t>
  </si>
  <si>
    <t>43804000112,</t>
  </si>
  <si>
    <t>Стеллаж-стенка со встроенным местом для чтения мобильный 2100*600*2100 3 шт.</t>
  </si>
  <si>
    <t>43804000086</t>
  </si>
  <si>
    <t xml:space="preserve">Стеллажный комплекс открытого доступа 3250*300*2700 </t>
  </si>
  <si>
    <t>43804000068</t>
  </si>
  <si>
    <t xml:space="preserve">Стеллажный комплекс с выдвижными посадочными местами 4790*460*2500 </t>
  </si>
  <si>
    <t>43804000051</t>
  </si>
  <si>
    <t>Стеллажный комплекс со встроенными местами для чтения и работы за компьютером 47</t>
  </si>
  <si>
    <t xml:space="preserve">Стенд </t>
  </si>
  <si>
    <t>43804000175</t>
  </si>
  <si>
    <t xml:space="preserve">Стенд информационный М.010.004 900*400*1200 </t>
  </si>
  <si>
    <t>43804000077</t>
  </si>
  <si>
    <t>Стенд напольный с подсветкой для демонстрации услуг и деятельности библиотеки 50</t>
  </si>
  <si>
    <t xml:space="preserve">Стенка </t>
  </si>
  <si>
    <t>0616..018</t>
  </si>
  <si>
    <t>013.6.0058</t>
  </si>
  <si>
    <t>010106000005</t>
  </si>
  <si>
    <t>Стенка  "Сызранская"</t>
  </si>
  <si>
    <t>0616...001</t>
  </si>
  <si>
    <t>Стенка  4-х секционная</t>
  </si>
  <si>
    <t xml:space="preserve">Стенка МД </t>
  </si>
  <si>
    <t>01360014</t>
  </si>
  <si>
    <t>Стенка гимнастическая с турником-4 шт.</t>
  </si>
  <si>
    <t>Стенка гимнастическая шведская - 20 шт.</t>
  </si>
  <si>
    <t>0916...021</t>
  </si>
  <si>
    <t>Стенка для игрушек</t>
  </si>
  <si>
    <t>013.6.0569</t>
  </si>
  <si>
    <t xml:space="preserve">Стойка " турник-брусья"-двухсторонняя </t>
  </si>
  <si>
    <t>013.6.0092</t>
  </si>
  <si>
    <t xml:space="preserve">Стойка - ресепшн </t>
  </si>
  <si>
    <t>Оперативное управление c 21.02.2014 -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</si>
  <si>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013.6.0538</t>
  </si>
  <si>
    <t xml:space="preserve">Стойка для боксерских мешков ПРО -2 ед. </t>
  </si>
  <si>
    <t>013.6.0543</t>
  </si>
  <si>
    <t xml:space="preserve">Стойкка большая для боксерских мешков </t>
  </si>
  <si>
    <t>438030000035</t>
  </si>
  <si>
    <t xml:space="preserve">Стол </t>
  </si>
  <si>
    <t>1106..2004</t>
  </si>
  <si>
    <t>0164128</t>
  </si>
  <si>
    <t>1.013.6.0122</t>
  </si>
  <si>
    <t>1.013.6.0123</t>
  </si>
  <si>
    <t>616...1178</t>
  </si>
  <si>
    <t>0164132</t>
  </si>
  <si>
    <t>31970067</t>
  </si>
  <si>
    <t>Стол  2-х тумбовый с комп. приставкой</t>
  </si>
  <si>
    <t>...73202</t>
  </si>
  <si>
    <t>Стол  КД-2</t>
  </si>
  <si>
    <t>616...562</t>
  </si>
  <si>
    <t>Стол  буковый</t>
  </si>
  <si>
    <t>061...192</t>
  </si>
  <si>
    <t>Стол  взрослый</t>
  </si>
  <si>
    <t>0616..174</t>
  </si>
  <si>
    <t>Стол  демонстрационный физический</t>
  </si>
  <si>
    <t>0616..125</t>
  </si>
  <si>
    <t>Стол  демонстрационный химический</t>
  </si>
  <si>
    <t>061633116024</t>
  </si>
  <si>
    <t>Стол  для врача 1-тумбовый</t>
  </si>
  <si>
    <t>....0221</t>
  </si>
  <si>
    <t>Стол  для заседаний</t>
  </si>
  <si>
    <t>616  1010</t>
  </si>
  <si>
    <t>Стол  компьютерный</t>
  </si>
  <si>
    <t>1970034</t>
  </si>
  <si>
    <t>1970091</t>
  </si>
  <si>
    <t>Стол  компьютерный угловой</t>
  </si>
  <si>
    <t>1970092</t>
  </si>
  <si>
    <t>01360156</t>
  </si>
  <si>
    <t>Стол  офисный угловой</t>
  </si>
  <si>
    <t>Оперативное управление c 13.08.2015 - Администрация городского округа Октябрьск</t>
  </si>
  <si>
    <t>101360094</t>
  </si>
  <si>
    <t>Стол  письменный</t>
  </si>
  <si>
    <t>1630065</t>
  </si>
  <si>
    <t>Стол  письменный 2-х тумбовый</t>
  </si>
  <si>
    <t>0616..83-87</t>
  </si>
  <si>
    <t>Стол  прямоугольный -5 ед.</t>
  </si>
  <si>
    <t>061..193-194</t>
  </si>
  <si>
    <t>Стол  разделочный-2 ед.</t>
  </si>
  <si>
    <t>11970401</t>
  </si>
  <si>
    <t>Стол  с изгибом 1,6*1,2 л/вишня</t>
  </si>
  <si>
    <t>6050</t>
  </si>
  <si>
    <t>Стол  угловой с приставкой</t>
  </si>
  <si>
    <t>510136000073</t>
  </si>
  <si>
    <t>Стол  учителя с выкатной тумбой (СОШ №5)</t>
  </si>
  <si>
    <t>Оперативное управление c 23.09.2020 - ОУ ООШ №5</t>
  </si>
  <si>
    <t>0...3471-2</t>
  </si>
  <si>
    <t>Стол  учителя с подвесной тумбой на м/к - 2 ед</t>
  </si>
  <si>
    <t>1.013.6.0035</t>
  </si>
  <si>
    <t>Стол  эргономичный</t>
  </si>
  <si>
    <t>1.013.6.0175</t>
  </si>
  <si>
    <t>1.013.6.0140</t>
  </si>
  <si>
    <t>01360007</t>
  </si>
  <si>
    <t>Стол  эргономичный 1200х1370х750</t>
  </si>
  <si>
    <t>Стол "Цветок"</t>
  </si>
  <si>
    <t>Оперативное управление c 29.04.2019 - Муниципальное бюджетное учреждение "Централизованная библиотечная система" городского округа Октябрьск Самарской области</t>
  </si>
  <si>
    <t>101360001</t>
  </si>
  <si>
    <t>Стол ( 110*600*750) тумба с дверью и полкой (орех) 2 ед</t>
  </si>
  <si>
    <t>908...098</t>
  </si>
  <si>
    <t>Стол -книжка</t>
  </si>
  <si>
    <t>01361210</t>
  </si>
  <si>
    <t>Стол -приставка для совещаний</t>
  </si>
  <si>
    <t>01360002</t>
  </si>
  <si>
    <t>Стол 1200*600*750</t>
  </si>
  <si>
    <t>210136000023</t>
  </si>
  <si>
    <t>Стол 1600*700*750</t>
  </si>
  <si>
    <t>210136000030</t>
  </si>
  <si>
    <t>210136000024</t>
  </si>
  <si>
    <t>Стол 1800*700*750</t>
  </si>
  <si>
    <t>210136000008</t>
  </si>
  <si>
    <t>210136000002</t>
  </si>
  <si>
    <t>Стол 1900*700*750</t>
  </si>
  <si>
    <t>Стол 2-м -13 шт.</t>
  </si>
  <si>
    <t>Стол 2-х м пр.тр. - 19 шт.</t>
  </si>
  <si>
    <t>11010600049</t>
  </si>
  <si>
    <t>Стол 2-х тумбовый</t>
  </si>
  <si>
    <t>616...1913</t>
  </si>
  <si>
    <t>Стол Бильярдный</t>
  </si>
  <si>
    <t>0616..4503</t>
  </si>
  <si>
    <t>Стол Конференц-</t>
  </si>
  <si>
    <t>013.6.0323</t>
  </si>
  <si>
    <t>Стол Круглый  на опоре 600*600*1200мм белый, опора хром</t>
  </si>
  <si>
    <t>1380308</t>
  </si>
  <si>
    <t>Стол Мебель</t>
  </si>
  <si>
    <t>Стол Орфей - 2 шт.</t>
  </si>
  <si>
    <t>1380046</t>
  </si>
  <si>
    <t>Стол Передвижной проекционный столик</t>
  </si>
  <si>
    <t>163142</t>
  </si>
  <si>
    <t>Стол Письменный с приставкой</t>
  </si>
  <si>
    <t>...5952</t>
  </si>
  <si>
    <t>Стол СК бук.Бав/сереб</t>
  </si>
  <si>
    <t>11970276</t>
  </si>
  <si>
    <t>Стол Столик конференционный ТК-16/1</t>
  </si>
  <si>
    <t>1630015</t>
  </si>
  <si>
    <t>Стол Столик кофейный "Атенс" орех</t>
  </si>
  <si>
    <t>01380076</t>
  </si>
  <si>
    <t>Стол Танго</t>
  </si>
  <si>
    <t>01360016</t>
  </si>
  <si>
    <t>Стол Теннисный стол -2 шт.</t>
  </si>
  <si>
    <t>24</t>
  </si>
  <si>
    <t>Стол ФС 1612</t>
  </si>
  <si>
    <t>013.6.0299</t>
  </si>
  <si>
    <t>Стол Фирменный  оператора крайний правый 1600*900*800</t>
  </si>
  <si>
    <t>013.6.0298</t>
  </si>
  <si>
    <t>Стол Фирменный оператора крайний левый 1600*900*800</t>
  </si>
  <si>
    <t>013.6.0297</t>
  </si>
  <si>
    <t>Стол Фирменный оператора крайний правый 1600*900*800</t>
  </si>
  <si>
    <t>013.6.0328</t>
  </si>
  <si>
    <t>Стол Фирменный стол для зоны Госуслуги
2000*500*1200мм, белый (со стеклянными пе</t>
  </si>
  <si>
    <t>013.6.0324</t>
  </si>
  <si>
    <t>Стол Фирменный стол оператора центральный 1500*900*800</t>
  </si>
  <si>
    <t>013.6.0303</t>
  </si>
  <si>
    <t>013.6.0300</t>
  </si>
  <si>
    <t>013.6.0301</t>
  </si>
  <si>
    <t>Стол аудиторный для журналов</t>
  </si>
  <si>
    <t>Стол барьер библиотечный М 340.2 -1 шт.</t>
  </si>
  <si>
    <t>Стол барьер кафедра М340.2 -1 шт.</t>
  </si>
  <si>
    <t>1.013.6.0093</t>
  </si>
  <si>
    <t>Стол в кассовую зону</t>
  </si>
  <si>
    <t>01361207</t>
  </si>
  <si>
    <t>Стол врача</t>
  </si>
  <si>
    <t>0136005</t>
  </si>
  <si>
    <t>Стол готовый комплект 1400х2070х750</t>
  </si>
  <si>
    <t>0136009</t>
  </si>
  <si>
    <t>Стол готовый комплект 2100х2520х750</t>
  </si>
  <si>
    <t>0616..409</t>
  </si>
  <si>
    <t>Стол демонстрационный</t>
  </si>
  <si>
    <t>Стол демонстрационный химический- 3 шт.</t>
  </si>
  <si>
    <t>013.6.0409</t>
  </si>
  <si>
    <t>Стол дидактический</t>
  </si>
  <si>
    <t>43803000039</t>
  </si>
  <si>
    <t>Стол для ВКЗ</t>
  </si>
  <si>
    <t>013.6.0065</t>
  </si>
  <si>
    <t>Стол для врача</t>
  </si>
  <si>
    <t>013.6.0054</t>
  </si>
  <si>
    <t>Стол для врача 1 тумбовый</t>
  </si>
  <si>
    <t>01361206</t>
  </si>
  <si>
    <t>Стол для кафе</t>
  </si>
  <si>
    <t>Стол для кроя</t>
  </si>
  <si>
    <t>013.4.0345</t>
  </si>
  <si>
    <t xml:space="preserve">Стол для настольного тенниса- 2 ед. </t>
  </si>
  <si>
    <t>1.013.6.0139</t>
  </si>
  <si>
    <t>Стол для персонала эргономичный</t>
  </si>
  <si>
    <t>1.013.6.0048</t>
  </si>
  <si>
    <t>1.013.6.0049</t>
  </si>
  <si>
    <t>1.013.6.0050</t>
  </si>
  <si>
    <t>1.013.6.0045</t>
  </si>
  <si>
    <t>1.013.6.0044</t>
  </si>
  <si>
    <t>1.013.6.0046</t>
  </si>
  <si>
    <t>1.013.6.0047</t>
  </si>
  <si>
    <t>013.6.0416</t>
  </si>
  <si>
    <t>Стол для посуды</t>
  </si>
  <si>
    <t>616...565</t>
  </si>
  <si>
    <t>Стол журнальный</t>
  </si>
  <si>
    <t>Стол заседаний с кантом -8 шт.</t>
  </si>
  <si>
    <t>013.6.0415</t>
  </si>
  <si>
    <t>Стол игровой Кухня</t>
  </si>
  <si>
    <t>43804000081</t>
  </si>
  <si>
    <t>Стол игровой шахматный 920*920*500</t>
  </si>
  <si>
    <t>31970066</t>
  </si>
  <si>
    <t>Стол комбинированный с выкатной тумбой</t>
  </si>
  <si>
    <t>0000003</t>
  </si>
  <si>
    <t>Стол компьютерный</t>
  </si>
  <si>
    <t>013.6.0473</t>
  </si>
  <si>
    <t xml:space="preserve">Стол компьютерный </t>
  </si>
  <si>
    <t>11970363</t>
  </si>
  <si>
    <t>01360011</t>
  </si>
  <si>
    <t>013.6.0477</t>
  </si>
  <si>
    <t>Стол компьютерный 2 ед.</t>
  </si>
  <si>
    <t>Стол компьютерный стол</t>
  </si>
  <si>
    <t>1970036</t>
  </si>
  <si>
    <t>Стол компьютерный угловой</t>
  </si>
  <si>
    <t>31970022</t>
  </si>
  <si>
    <t>....25302</t>
  </si>
  <si>
    <t>Стол компьютерный-2 ед</t>
  </si>
  <si>
    <t>013.6.0325</t>
  </si>
  <si>
    <t>Стол круглый на опоре 600*600*800мм белый, опора хром</t>
  </si>
  <si>
    <t>Стол лабораторный пристенный - 2 шт.</t>
  </si>
  <si>
    <t>Стол металлический для станка</t>
  </si>
  <si>
    <t>Стол монтажный -2 шт.</t>
  </si>
  <si>
    <t>Стол напольный кухонный</t>
  </si>
  <si>
    <t>Стол обеденный Квадро - 25 шт.</t>
  </si>
  <si>
    <t>Стол обеденный под табурет - 1 шт.</t>
  </si>
  <si>
    <t>01360175</t>
  </si>
  <si>
    <t>Стол офисный</t>
  </si>
  <si>
    <t>01340013</t>
  </si>
  <si>
    <t>01340016</t>
  </si>
  <si>
    <t>01340005</t>
  </si>
  <si>
    <t>013.6.0007</t>
  </si>
  <si>
    <t>Оперативное управление c 11.12.2013 - МКУ "Финансовое управление Администрации городского округа Октябрьск Самарской области""</t>
  </si>
  <si>
    <t>01340014</t>
  </si>
  <si>
    <t>01360138</t>
  </si>
  <si>
    <t>Стол офисный с надстройкой</t>
  </si>
  <si>
    <t>01360142</t>
  </si>
  <si>
    <t>Стол офисный угловой</t>
  </si>
  <si>
    <t>01360137</t>
  </si>
  <si>
    <t>01360148</t>
  </si>
  <si>
    <t>01360145</t>
  </si>
  <si>
    <t>01360144</t>
  </si>
  <si>
    <t>01360143</t>
  </si>
  <si>
    <t>101360119</t>
  </si>
  <si>
    <t>Стол письменный</t>
  </si>
  <si>
    <t>Оперативное управление c 23.06.2016 -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</si>
  <si>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101360078</t>
  </si>
  <si>
    <t>616..916</t>
  </si>
  <si>
    <t>101360118</t>
  </si>
  <si>
    <t>Оперативное управление c 07.10.2014 - Администрация городского округа Октябрьск</t>
  </si>
  <si>
    <t>101360117</t>
  </si>
  <si>
    <t>31970229</t>
  </si>
  <si>
    <t>31970230</t>
  </si>
  <si>
    <t>013.6.0489</t>
  </si>
  <si>
    <t>Стол письменный "Компакт" 2 ед.</t>
  </si>
  <si>
    <t>Стол письменный "Компакт" 2-х тумбовый</t>
  </si>
  <si>
    <t>013.6.0517</t>
  </si>
  <si>
    <t xml:space="preserve">Стол письменный - 4 ед. </t>
  </si>
  <si>
    <t>013.6.0674</t>
  </si>
  <si>
    <t xml:space="preserve">Стол подсобный кухонный- 2 ед. </t>
  </si>
  <si>
    <t>Стол подставка</t>
  </si>
  <si>
    <t>Стол подставка -3 шт.</t>
  </si>
  <si>
    <t>Стол преподавательский с кантом и выкатной тумбой</t>
  </si>
  <si>
    <t>Стол преподавателя  с кантом и выкатной тумбой 4 - шт.</t>
  </si>
  <si>
    <t>Стол преподавателя 2-х тумбовый -2 шт.</t>
  </si>
  <si>
    <t>Стол преподавателя с кантом и выкатной тумбой - 9 шт.</t>
  </si>
  <si>
    <t>013.6.0159</t>
  </si>
  <si>
    <t xml:space="preserve">Стол преподавателя с тумбой </t>
  </si>
  <si>
    <t>013.6.0273</t>
  </si>
  <si>
    <t>Стол преподавателя угловой с выкатной тумбой - 1 шт.</t>
  </si>
  <si>
    <t>Стол производственный</t>
  </si>
  <si>
    <t>013.6.0862</t>
  </si>
  <si>
    <t>Стол производственный  - 2 шт.</t>
  </si>
  <si>
    <t>Стол производственный СП 12х6 Ц</t>
  </si>
  <si>
    <t>013.6.0861</t>
  </si>
  <si>
    <t>Стол производственный СП 12х6 Ц  - 2 шт.</t>
  </si>
  <si>
    <t>Стол производственный с бортом</t>
  </si>
  <si>
    <t>Стол производственный с бортом - 5 шт.</t>
  </si>
  <si>
    <t>Стол производственный, с бортом</t>
  </si>
  <si>
    <t>0164134</t>
  </si>
  <si>
    <t>Стол рабочий</t>
  </si>
  <si>
    <t>013.6.0008</t>
  </si>
  <si>
    <t>Стол рабочий 1800*900*750 орех Милано</t>
  </si>
  <si>
    <t>01361214</t>
  </si>
  <si>
    <t>Стол рабочий с тумбой</t>
  </si>
  <si>
    <t>101360142</t>
  </si>
  <si>
    <t>Стол рабочий эргономичный ТК-12</t>
  </si>
  <si>
    <t>Оперативное управление c 01.12.2016 - Администрация городского округа Октябрьск</t>
  </si>
  <si>
    <t>11970439</t>
  </si>
  <si>
    <t>Стол рабочий эргономичный левый ТК-12 1200*700*732</t>
  </si>
  <si>
    <t>Стол раздвижной</t>
  </si>
  <si>
    <t>110136297</t>
  </si>
  <si>
    <t>Стол руководителя</t>
  </si>
  <si>
    <t>Стол руководителя  угловой с выкатной тумбой - 1</t>
  </si>
  <si>
    <t>01361209</t>
  </si>
  <si>
    <t>Стол руководителя с угловой приставкой</t>
  </si>
  <si>
    <t>132</t>
  </si>
  <si>
    <t>Стол с подвесной тумбой</t>
  </si>
  <si>
    <t>...21215</t>
  </si>
  <si>
    <t>Стол с подвижной тумбой</t>
  </si>
  <si>
    <t>31970087</t>
  </si>
  <si>
    <t>Стол с приставкой</t>
  </si>
  <si>
    <t>01361213</t>
  </si>
  <si>
    <t>Стол с тумбой - 4 шт.</t>
  </si>
  <si>
    <t>11970430</t>
  </si>
  <si>
    <t>Стол с тумбой СП-14</t>
  </si>
  <si>
    <t>Стол с тумбой СП-14 угловой сегмент - 2 шт. подставка и полка для ком. опоры</t>
  </si>
  <si>
    <t>Стол с тумбой СП-14 угловой сегмент - 2 шт., подставка и полка для ком. опоры</t>
  </si>
  <si>
    <t>11970272</t>
  </si>
  <si>
    <t>Стол с тумбойСП-14</t>
  </si>
  <si>
    <t>43804000048,</t>
  </si>
  <si>
    <t>Стол складной М.08.013 1400*700*750 - 2 шт.</t>
  </si>
  <si>
    <t>42804000004</t>
  </si>
  <si>
    <t>Стол теннисный</t>
  </si>
  <si>
    <t>Оперативное управление c 18.12.2020 - муниципальное бюджетное учреждение городского округа Октябрьск Самарской области "Центр спортивных сооружений"</t>
  </si>
  <si>
    <t>43804000103,</t>
  </si>
  <si>
    <t>Стол трансформер фигурный лепесток 1400*800*750 - 4 шт.</t>
  </si>
  <si>
    <t>6032</t>
  </si>
  <si>
    <t>Стол угловой</t>
  </si>
  <si>
    <t>59</t>
  </si>
  <si>
    <t>01360713</t>
  </si>
  <si>
    <t xml:space="preserve">Стол угловой "Компакт" </t>
  </si>
  <si>
    <t>013.6.0491</t>
  </si>
  <si>
    <t>Стол угловой "Компакт" 1 ед</t>
  </si>
  <si>
    <t>Стол угловой "Компакт" 1200*1100*600*750h</t>
  </si>
  <si>
    <t>Стол ученический физ.на пр.тр. -13 шт.</t>
  </si>
  <si>
    <t>Стол ученический химический</t>
  </si>
  <si>
    <t>510136000075</t>
  </si>
  <si>
    <t xml:space="preserve">Стол учителя с выкатной тумбой 
(СОШ №11)
</t>
  </si>
  <si>
    <t>Оперативное управление c 23.09.2020 - ОУ СОШ №11 имени Героя Советского Союза Аипова Махмута Ильячевича "Образовательный центр"</t>
  </si>
  <si>
    <t>510136000076</t>
  </si>
  <si>
    <t>510136000074</t>
  </si>
  <si>
    <t>Стол учителя с выкатной тумбой 
(СОШ №5)</t>
  </si>
  <si>
    <t>1.013.6.0141</t>
  </si>
  <si>
    <t>Стол эргономичный</t>
  </si>
  <si>
    <t>1.013.6.0155</t>
  </si>
  <si>
    <t>1.013.6.0137</t>
  </si>
  <si>
    <t>1.013.6.0138</t>
  </si>
  <si>
    <t>1106..20-22</t>
  </si>
  <si>
    <t>Стол эргономичный - 3 ед.</t>
  </si>
  <si>
    <t>Стол эргономичный 1200х1370х750</t>
  </si>
  <si>
    <t>Стол эргономичный 1200х1600х750</t>
  </si>
  <si>
    <t>01361232</t>
  </si>
  <si>
    <t xml:space="preserve">Столик инструментальный </t>
  </si>
  <si>
    <t>616..132-133</t>
  </si>
  <si>
    <t>Стробоскоп- 2 шт</t>
  </si>
  <si>
    <t>1380307</t>
  </si>
  <si>
    <t>Стул  "Мартини"</t>
  </si>
  <si>
    <t>1380432-6</t>
  </si>
  <si>
    <t>Стул Блок стульев 4 блока</t>
  </si>
  <si>
    <t>Стул ВМ-7 - 49 шт.</t>
  </si>
  <si>
    <t>Стул ВМ-7 - 6 шт.</t>
  </si>
  <si>
    <t>Стул Офисный стул- 36 шт.</t>
  </si>
  <si>
    <t>Стул СТУ (пр.№6) - 28 шт.</t>
  </si>
  <si>
    <t>Стул СТУ 1 пр(№6) - 122 шт.</t>
  </si>
  <si>
    <t>Стул Увертюра -8 шт.</t>
  </si>
  <si>
    <t>013.6.0267</t>
  </si>
  <si>
    <t>Стул демонстрационный DC-02 US Medica</t>
  </si>
  <si>
    <t>Стул мартини</t>
  </si>
  <si>
    <t>013.6.0411</t>
  </si>
  <si>
    <t xml:space="preserve">Стул мягкий взрослый </t>
  </si>
  <si>
    <t>Стул на пр.тр. рег-мый - 3 шт.</t>
  </si>
  <si>
    <t>013.6.0160</t>
  </si>
  <si>
    <t xml:space="preserve">Стул стандартный кож.зам </t>
  </si>
  <si>
    <t>Стул увертюра - 100 шт.</t>
  </si>
  <si>
    <t>510136000001</t>
  </si>
  <si>
    <t>Счетчик  воды СВКМ-32 Г с комплектом присоединения</t>
  </si>
  <si>
    <t>1648</t>
  </si>
  <si>
    <t>Счетчик  газовый СГ-16м 400 Ду 100</t>
  </si>
  <si>
    <t>12</t>
  </si>
  <si>
    <t>Счетчик -расходомер Насосная станция №1</t>
  </si>
  <si>
    <t>Хозяйственное ведение c 24.11.2016 - Муниципальное унитарное предприятие "Жилищное управление"</t>
  </si>
  <si>
    <t>1380228</t>
  </si>
  <si>
    <t>Счетчик Меркурий 230 - AR- 03 MCL</t>
  </si>
  <si>
    <t>510136000002</t>
  </si>
  <si>
    <t>Счетчик воды СВКМ-32 Г с комплектом присоединения</t>
  </si>
  <si>
    <t>510136000003</t>
  </si>
  <si>
    <t>3544</t>
  </si>
  <si>
    <t>Счетчик газовый RVG-G250 - 2 шт.</t>
  </si>
  <si>
    <t>Счетчик для воды СВМ-25 Антимагнитный (г.Чистополь) СОШ №9</t>
  </si>
  <si>
    <t>Оперативное управление c 14.10.2016 - ОУ СОШ №9 "Образовательный центр"</t>
  </si>
  <si>
    <t>101340009</t>
  </si>
  <si>
    <t xml:space="preserve">Считыватель карт ACR 128 </t>
  </si>
  <si>
    <t>1.013.8.0001</t>
  </si>
  <si>
    <t xml:space="preserve">Табличка "Режим работы" </t>
  </si>
  <si>
    <t>012.4.0008</t>
  </si>
  <si>
    <t>Тахеометр  SET 610-384</t>
  </si>
  <si>
    <t>013.6.0730</t>
  </si>
  <si>
    <t xml:space="preserve">Тенисный стол </t>
  </si>
  <si>
    <t>1.013.4.0014</t>
  </si>
  <si>
    <t xml:space="preserve">Тепловая завеса Aeronik AC 15-9S-3 </t>
  </si>
  <si>
    <t>1.013.4.0013</t>
  </si>
  <si>
    <t>000974</t>
  </si>
  <si>
    <t>Теплообменник  ПП 1- 539-11</t>
  </si>
  <si>
    <t>000516</t>
  </si>
  <si>
    <t>Теплообменник  Тп 1-53-7-11</t>
  </si>
  <si>
    <t>0616..1280</t>
  </si>
  <si>
    <t>Теплообменник "Минералы и горные породы"</t>
  </si>
  <si>
    <t>3723</t>
  </si>
  <si>
    <t>Теплообменник ПП1-53-7-2</t>
  </si>
  <si>
    <t>0414..108-09</t>
  </si>
  <si>
    <t>Теплообменник Сканнер SJ 3800 - 2 ед.</t>
  </si>
  <si>
    <t>компьютер в сборе / НЕИЗВЕСТНО</t>
  </si>
  <si>
    <t>Теплообменник ТП 1-53-7-11</t>
  </si>
  <si>
    <t>0000511</t>
  </si>
  <si>
    <t>Теплообменник ТП 2115</t>
  </si>
  <si>
    <t>Теплообменник Усилитель звуковой</t>
  </si>
  <si>
    <t>01380018</t>
  </si>
  <si>
    <t>Теплообменник Штанга</t>
  </si>
  <si>
    <t>010104</t>
  </si>
  <si>
    <t>Теплообменник Элетро плита</t>
  </si>
  <si>
    <t>410134000010</t>
  </si>
  <si>
    <t>Термодетектор BOSCH PTD 1 0603683020</t>
  </si>
  <si>
    <t>616...1451</t>
  </si>
  <si>
    <t xml:space="preserve">Термопот </t>
  </si>
  <si>
    <t>Оперативное управление c 31.12.2015 - Муниципальное бюджетное учреждение"Дом культуры  "Железнодорожник" городского округа Октябрьск Самарской области</t>
  </si>
  <si>
    <t>138011</t>
  </si>
  <si>
    <t xml:space="preserve">Термос </t>
  </si>
  <si>
    <t>4121</t>
  </si>
  <si>
    <t>Термошкаф антивандальный с приточно- вытяжной вентиляцией козырьком дождезащитны</t>
  </si>
  <si>
    <t>4120</t>
  </si>
  <si>
    <t>4122</t>
  </si>
  <si>
    <t>4341000003</t>
  </si>
  <si>
    <t xml:space="preserve">Тир </t>
  </si>
  <si>
    <t>Оперативное управление c 17.12.2020 - МБУ городского округа Октябрьск  Самарской области "Дом молодежных организаций"</t>
  </si>
  <si>
    <t>43402000011,</t>
  </si>
  <si>
    <t>Тифлофлэшплеер для чтения говорящих книг 2 шт.</t>
  </si>
  <si>
    <t>01341315</t>
  </si>
  <si>
    <t xml:space="preserve">Тонометр </t>
  </si>
  <si>
    <t xml:space="preserve">Точило электрическое </t>
  </si>
  <si>
    <t>013,4,0055</t>
  </si>
  <si>
    <t>Трансформатор  универсальный</t>
  </si>
  <si>
    <t>0616..1299</t>
  </si>
  <si>
    <t>Трансформатор  универсальный М-109</t>
  </si>
  <si>
    <t>0616..650</t>
  </si>
  <si>
    <t>Трансформатор  универсальный М10</t>
  </si>
  <si>
    <t>410134000049</t>
  </si>
  <si>
    <t>Тревожная кнопка КТС ул.3-го Октября,11</t>
  </si>
  <si>
    <t>410134000048</t>
  </si>
  <si>
    <t>Тревожная кнопка КТС ул.3-го Октября,17</t>
  </si>
  <si>
    <t>410134000044</t>
  </si>
  <si>
    <t>Тревожная кнопка КТС ул.Аносова,60</t>
  </si>
  <si>
    <t>410134000039</t>
  </si>
  <si>
    <t>Тревожная кнопка КТС ул.Волго-Донская (ДЮСШ)</t>
  </si>
  <si>
    <t>410134000040</t>
  </si>
  <si>
    <t>Тревожная кнопка КТС ул.Вологина,5</t>
  </si>
  <si>
    <t>410134000043</t>
  </si>
  <si>
    <t>Тревожная кнопка КТС ул.Гая,34</t>
  </si>
  <si>
    <t>410134000042</t>
  </si>
  <si>
    <t>Тревожная кнопка КТС ул.Гая,39</t>
  </si>
  <si>
    <t>410134000036</t>
  </si>
  <si>
    <t>Тревожная кнопка КТС ул.Кирова,12</t>
  </si>
  <si>
    <t>Оперативное управление c 19.02.2020 - Общеобразовательное учреждение средняя общеобразовательная школа №2</t>
  </si>
  <si>
    <t>410134000045</t>
  </si>
  <si>
    <t>Тревожная кнопка КТС ул.Ленина,46</t>
  </si>
  <si>
    <t>410134000047</t>
  </si>
  <si>
    <t>Тревожная кнопка КТС ул.Ленина,57</t>
  </si>
  <si>
    <t>410134000035</t>
  </si>
  <si>
    <t>Тревожная кнопка КТС ул.Ленинградская,87</t>
  </si>
  <si>
    <t>410134000038</t>
  </si>
  <si>
    <t>Тревожная кнопка КТС ул.Мичурина</t>
  </si>
  <si>
    <t>410134000046</t>
  </si>
  <si>
    <t>Тревожная кнопка КТС ул.Ст.Разина,133А</t>
  </si>
  <si>
    <t>410134000041</t>
  </si>
  <si>
    <t>Тревожная кнопка КТС ул.Станиславского,1</t>
  </si>
  <si>
    <t>410134000037</t>
  </si>
  <si>
    <t>Тревожная кнопка КТС ул.Центральная,14</t>
  </si>
  <si>
    <t>616..1043</t>
  </si>
  <si>
    <t xml:space="preserve">Тренажер Райдер </t>
  </si>
  <si>
    <t>013.6.0571</t>
  </si>
  <si>
    <t xml:space="preserve">Тренажер- стадион </t>
  </si>
  <si>
    <t>4017</t>
  </si>
  <si>
    <t>Трубокомпрессор ТВ-80-1,4-0,1 уз с электродвигателем 132 кВт</t>
  </si>
  <si>
    <t>Хозяйственное ведение c 29.12.2014 - Муниципальное унитарное предприятие "Жилищное управление"</t>
  </si>
  <si>
    <t>01360714</t>
  </si>
  <si>
    <t xml:space="preserve">Тумба выкатная "Компакт" </t>
  </si>
  <si>
    <t>013.6.0493</t>
  </si>
  <si>
    <t>Тумба выкатная "Компакт" 2 ед</t>
  </si>
  <si>
    <t>0164139</t>
  </si>
  <si>
    <t xml:space="preserve">Тумбочка </t>
  </si>
  <si>
    <t>Оперативное управление c 01.01.2010 - МКУ "Управление по вопросам семьи Администрации городского округа Октябрьск Самарской области"</t>
  </si>
  <si>
    <t>01360158</t>
  </si>
  <si>
    <t>Тумбочка подкатная</t>
  </si>
  <si>
    <t>01360157</t>
  </si>
  <si>
    <t>1553</t>
  </si>
  <si>
    <t>Турбокомпрессор ТВ-80-1,2М1.01</t>
  </si>
  <si>
    <t>210138000007</t>
  </si>
  <si>
    <t>Турникет PerCo КТ-02</t>
  </si>
  <si>
    <t>Оперативное управление c 09.11.2020 -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</si>
  <si>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410134000005</t>
  </si>
  <si>
    <t xml:space="preserve">УШМ Интерскол 230 </t>
  </si>
  <si>
    <t>Оперативное управление c 14.05.2018 -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</si>
  <si>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616...1911</t>
  </si>
  <si>
    <t>Угловая шлифмашина GA 9020SF</t>
  </si>
  <si>
    <t>410138000069</t>
  </si>
  <si>
    <t>Угловая шлифмашина УШМ-150/1300</t>
  </si>
  <si>
    <t>01361237</t>
  </si>
  <si>
    <t xml:space="preserve">Уличный флагшток 12м </t>
  </si>
  <si>
    <t>013.4.1348</t>
  </si>
  <si>
    <t>Усилитель мощности Crown amplifier</t>
  </si>
  <si>
    <t>013.4.1349</t>
  </si>
  <si>
    <t>013.4.1347</t>
  </si>
  <si>
    <t>013.4.1351</t>
  </si>
  <si>
    <t>013.4.1350</t>
  </si>
  <si>
    <t>616..052</t>
  </si>
  <si>
    <t>Установка Ударная</t>
  </si>
  <si>
    <t>013.4.0236</t>
  </si>
  <si>
    <t xml:space="preserve">Установка для обеззараживания и очистки воздуха фотокаталитическая "Амбилайф" П </t>
  </si>
  <si>
    <t>013.4.0191</t>
  </si>
  <si>
    <t>013.4.0190</t>
  </si>
  <si>
    <t>013.4.0235</t>
  </si>
  <si>
    <t>013.4.0189</t>
  </si>
  <si>
    <t>013.4.0301</t>
  </si>
  <si>
    <t>Установка для обеззараживания и очистки воздуха фотокаталическая "Амбилайф"  HL-</t>
  </si>
  <si>
    <t>02440193</t>
  </si>
  <si>
    <t>Установка для регенерации асфальтобетона ПМ-107</t>
  </si>
  <si>
    <t>3752</t>
  </si>
  <si>
    <t>Установка умягчения Bewamat 50 +SE</t>
  </si>
  <si>
    <t xml:space="preserve">3753	</t>
  </si>
  <si>
    <t>01360067</t>
  </si>
  <si>
    <t xml:space="preserve">Устройство для прошивки документов </t>
  </si>
  <si>
    <t>143</t>
  </si>
  <si>
    <t xml:space="preserve">Устройство регистрации и записи телефонных разговоров "SPRecord" на одну линию </t>
  </si>
  <si>
    <t>13803000075</t>
  </si>
  <si>
    <t>Утюг с парогенератором Tefal GV8977E0</t>
  </si>
  <si>
    <t xml:space="preserve">Факс </t>
  </si>
  <si>
    <t>013.4.0489</t>
  </si>
  <si>
    <t>000023</t>
  </si>
  <si>
    <t>013.4.0521</t>
  </si>
  <si>
    <t>90800102</t>
  </si>
  <si>
    <t>616...1089</t>
  </si>
  <si>
    <t>110134291</t>
  </si>
  <si>
    <t>31970195</t>
  </si>
  <si>
    <t>013.4.0526</t>
  </si>
  <si>
    <t>013.4.0456</t>
  </si>
  <si>
    <t>616..743</t>
  </si>
  <si>
    <t>013.4.0423</t>
  </si>
  <si>
    <t>0138127</t>
  </si>
  <si>
    <t>11970285</t>
  </si>
  <si>
    <t>Факс  Panasonic</t>
  </si>
  <si>
    <t>31970170</t>
  </si>
  <si>
    <t>Факс  Panasonic KX - FT 984</t>
  </si>
  <si>
    <t>4047</t>
  </si>
  <si>
    <t>Факс  Panasonic KX-FR908 RU</t>
  </si>
  <si>
    <t>11970394</t>
  </si>
  <si>
    <t>Факс  Panasonic KX-FT934</t>
  </si>
  <si>
    <t>31970207</t>
  </si>
  <si>
    <t>Факс  Panasonic КХ-FP 218 RU</t>
  </si>
  <si>
    <t>11970171</t>
  </si>
  <si>
    <t>Факс  Ранасоник</t>
  </si>
  <si>
    <t>0414..314</t>
  </si>
  <si>
    <t>Факс  на термобумаге Panasonic</t>
  </si>
  <si>
    <t>0414..693</t>
  </si>
  <si>
    <t xml:space="preserve">Факс PANASONIC </t>
  </si>
  <si>
    <t>013.4.0494</t>
  </si>
  <si>
    <t xml:space="preserve">Факс Panasonic </t>
  </si>
  <si>
    <t>013.4.0419</t>
  </si>
  <si>
    <t>Факс Panasonic KX-FC 968 PUT</t>
  </si>
  <si>
    <t>11970314</t>
  </si>
  <si>
    <t>Факс Panasonic KX-FT934</t>
  </si>
  <si>
    <t>1.013.4.0099</t>
  </si>
  <si>
    <t>Факс Panasonic KX-FT988RU</t>
  </si>
  <si>
    <t>1.013.4.0098</t>
  </si>
  <si>
    <t>013.4.0102</t>
  </si>
  <si>
    <t>Факс Panasonik KX-FP 207RU</t>
  </si>
  <si>
    <t>Факс Рanasonic KX-ER218 RU</t>
  </si>
  <si>
    <t>073</t>
  </si>
  <si>
    <t>Факс Факс "Panasonic"</t>
  </si>
  <si>
    <t>616...704</t>
  </si>
  <si>
    <t xml:space="preserve">Фебергусеница </t>
  </si>
  <si>
    <t>616...283</t>
  </si>
  <si>
    <t>36960300284</t>
  </si>
  <si>
    <t>616...285</t>
  </si>
  <si>
    <t>000010</t>
  </si>
  <si>
    <t>Фискальный регистратор  АТОЛ 30Ф с ФН</t>
  </si>
  <si>
    <t>013.4.0223</t>
  </si>
  <si>
    <t>Фискальный регистратор  ККТ ШТРИХ - ON -LINE с ФН (на 36 месяцев)</t>
  </si>
  <si>
    <t>Оперативное управление c 27.08.2018 -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</si>
  <si>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616  1358</t>
  </si>
  <si>
    <t xml:space="preserve">Флипчарт на треноге </t>
  </si>
  <si>
    <t>013.4.0208</t>
  </si>
  <si>
    <t>Фон бумажный  Polaroidgrey 2.72x11м</t>
  </si>
  <si>
    <t>088</t>
  </si>
  <si>
    <t xml:space="preserve">Фотоаппарат </t>
  </si>
  <si>
    <t>110134265</t>
  </si>
  <si>
    <t>616...081</t>
  </si>
  <si>
    <t>067</t>
  </si>
  <si>
    <t>01360073</t>
  </si>
  <si>
    <t>616  1452</t>
  </si>
  <si>
    <t>Фотоаппарат  SONY Alpha SLT -A58K</t>
  </si>
  <si>
    <t>Фотоаппарат  Самсунг</t>
  </si>
  <si>
    <t>616..17,</t>
  </si>
  <si>
    <t>Фотоаппарат 1 ед.</t>
  </si>
  <si>
    <t>013.4.0195</t>
  </si>
  <si>
    <t>Фотоаппарат Canon EOS 1300D Kit</t>
  </si>
  <si>
    <t>Фотоаппарат Canon IXUS 175</t>
  </si>
  <si>
    <t>01340059</t>
  </si>
  <si>
    <t>Фотоаппарат Canon PoverShot SX 150. карта памяти SDKingston 4Gb. батарея Duracel</t>
  </si>
  <si>
    <t>01340002</t>
  </si>
  <si>
    <t>Фотоаппарат NIKON D5100 18-55VR+55-200VR</t>
  </si>
  <si>
    <t>143020350131</t>
  </si>
  <si>
    <t>Фотоаппарат NIKON L 28</t>
  </si>
  <si>
    <t>616...762</t>
  </si>
  <si>
    <t>Фотоаппарат Цифровой</t>
  </si>
  <si>
    <t>616...1895</t>
  </si>
  <si>
    <t>Фотоаппарат Цифровой  Epson 3100</t>
  </si>
  <si>
    <t>78</t>
  </si>
  <si>
    <t>Фритюрница Витек</t>
  </si>
  <si>
    <t>013.6.0308</t>
  </si>
  <si>
    <t>Хлеборезка  АХМ-300Т</t>
  </si>
  <si>
    <t>Хоккейный корт 30х15 (стеклопластик) с треугольными опорами ДК "Костычевский"</t>
  </si>
  <si>
    <t>Хоккейный корт 30х15 (стеклопластик) с треугольными опорами ул.Гая</t>
  </si>
  <si>
    <t>Хоккейный корт 30х15 (стеклопластик) с треугольными опорами ул.Ленинградская</t>
  </si>
  <si>
    <t>Хоккейный корт пос Первомайский</t>
  </si>
  <si>
    <t>013.6.0459</t>
  </si>
  <si>
    <t xml:space="preserve">Холодильник Атлант </t>
  </si>
  <si>
    <t>013.6.0441</t>
  </si>
  <si>
    <t xml:space="preserve">Холодильник НОРД 431-7-010 </t>
  </si>
  <si>
    <t>013,6,0047</t>
  </si>
  <si>
    <t>Цветная купольная IP-камера HRX- ID 604-1,3</t>
  </si>
  <si>
    <t>013.4.0153</t>
  </si>
  <si>
    <t>1380106</t>
  </si>
  <si>
    <t>Центральный эффект  с тональными лампами</t>
  </si>
  <si>
    <t>138045</t>
  </si>
  <si>
    <t>Центрифуга  КП- 217</t>
  </si>
  <si>
    <t>23803000010</t>
  </si>
  <si>
    <t xml:space="preserve">Церковный колокол с языком массой 62 кг </t>
  </si>
  <si>
    <t xml:space="preserve">Цифровая фотокамера </t>
  </si>
  <si>
    <t>Оперативное управление c 30.07.2012 - Администрация городского округа Октябрьск</t>
  </si>
  <si>
    <t>01340019</t>
  </si>
  <si>
    <t>Цифровая фотокамера  в комплекте Canon PowerShot S51S 8.0 Mpx 12 Zoom, карта пам</t>
  </si>
  <si>
    <t>43405000003</t>
  </si>
  <si>
    <t>Цифровая фотокамера  зеркальная Canon c фотообъективом</t>
  </si>
  <si>
    <t>43405000005</t>
  </si>
  <si>
    <t>Цифровая фотокамера зеркальная Canon c фотообъективом</t>
  </si>
  <si>
    <t xml:space="preserve">Цифровой диктофон Sony ICD-SX712S </t>
  </si>
  <si>
    <t>636952410102</t>
  </si>
  <si>
    <t>Череп  человека расчлененный</t>
  </si>
  <si>
    <t>43803000009</t>
  </si>
  <si>
    <t xml:space="preserve">Шатер со стеной </t>
  </si>
  <si>
    <t>43803000005</t>
  </si>
  <si>
    <t>23</t>
  </si>
  <si>
    <t xml:space="preserve">Шкаф </t>
  </si>
  <si>
    <t>......210-13</t>
  </si>
  <si>
    <t>Шкаф  - 3 ед.</t>
  </si>
  <si>
    <t>Шкаф  АВР</t>
  </si>
  <si>
    <t>0616..649</t>
  </si>
  <si>
    <t>Шкаф  Торекс ШБО-2К</t>
  </si>
  <si>
    <t>0616..141</t>
  </si>
  <si>
    <t>Шкаф  вытяжной лабораторный</t>
  </si>
  <si>
    <t>43804000047</t>
  </si>
  <si>
    <t>Шкаф  для газет Л.010.003</t>
  </si>
  <si>
    <t>...219-20</t>
  </si>
  <si>
    <t>Шкаф  для документов - 2 ед.</t>
  </si>
  <si>
    <t>Шкаф  для одежды</t>
  </si>
  <si>
    <t>01360017</t>
  </si>
  <si>
    <t>Шкаф  для раздевания-  91 шт.</t>
  </si>
  <si>
    <t>Шкаф  для учебных пособий</t>
  </si>
  <si>
    <t>01630152</t>
  </si>
  <si>
    <t>...1157-59</t>
  </si>
  <si>
    <t>Шкаф  для учебных пособий - 3 ед</t>
  </si>
  <si>
    <t>01361231</t>
  </si>
  <si>
    <t>Шкаф  медицинский двухстворчатый</t>
  </si>
  <si>
    <t>01361192-3</t>
  </si>
  <si>
    <t>Шкаф  тумба -2 ед.</t>
  </si>
  <si>
    <t>01360140</t>
  </si>
  <si>
    <t>Шкаф  универсальный</t>
  </si>
  <si>
    <t>01630016-032</t>
  </si>
  <si>
    <t>Шкаф (17 шт.)</t>
  </si>
  <si>
    <t>013.6.0197</t>
  </si>
  <si>
    <t>Шкаф -купе</t>
  </si>
  <si>
    <t>101360127</t>
  </si>
  <si>
    <t>01361191</t>
  </si>
  <si>
    <t>Шкаф -тумба</t>
  </si>
  <si>
    <t>016300356-7</t>
  </si>
  <si>
    <t>Шкаф 3х створчатый -2 шт.</t>
  </si>
  <si>
    <t>013.4.0253</t>
  </si>
  <si>
    <t>Шкаф Cabeus SH-05C-42U80/80</t>
  </si>
  <si>
    <t xml:space="preserve">Шкаф RACKS настенный 19 6U </t>
  </si>
  <si>
    <t>013.4.0170</t>
  </si>
  <si>
    <t>4116</t>
  </si>
  <si>
    <t>Шкаф ВРУ 0,4 КВ</t>
  </si>
  <si>
    <t>4106</t>
  </si>
  <si>
    <t>Шкаф ВРУ 0,4 Кв</t>
  </si>
  <si>
    <t>0616..648</t>
  </si>
  <si>
    <t>Шкаф Торекс ШБО-2К</t>
  </si>
  <si>
    <t>29</t>
  </si>
  <si>
    <t>Шкаф ФШ 2002</t>
  </si>
  <si>
    <t>58</t>
  </si>
  <si>
    <t>22</t>
  </si>
  <si>
    <t>65</t>
  </si>
  <si>
    <t>013.6.0419</t>
  </si>
  <si>
    <t xml:space="preserve">Шкаф взрослый для одежды </t>
  </si>
  <si>
    <t>93800245</t>
  </si>
  <si>
    <t>93800244</t>
  </si>
  <si>
    <t>93800254</t>
  </si>
  <si>
    <t>013.6.0404</t>
  </si>
  <si>
    <t>Шкаф взрослый для одежды 4 шт.</t>
  </si>
  <si>
    <t>013.6.0673</t>
  </si>
  <si>
    <t>Шкаф взрослый для одежды 6 шт.</t>
  </si>
  <si>
    <t>095</t>
  </si>
  <si>
    <t>Шкаф взрослый для одежды комбинированный</t>
  </si>
  <si>
    <t>Шкаф вытяжной -2 шт.</t>
  </si>
  <si>
    <t>Шкаф вытяжной лабораторный -3 шт.</t>
  </si>
  <si>
    <t>101360129</t>
  </si>
  <si>
    <t>Шкаф для документов</t>
  </si>
  <si>
    <t>013.8.0008</t>
  </si>
  <si>
    <t xml:space="preserve">Шкаф для документов </t>
  </si>
  <si>
    <t>Оперативное управление c 20.07.2017 - МКУ "Комитет по архитектуре, строительству  и транспорту Администрации г.о. Октябрьск Самарской области"</t>
  </si>
  <si>
    <t>1106...8025</t>
  </si>
  <si>
    <t>Оперативное управление c 19.12.2012 - Дума городского округа Октябрьск</t>
  </si>
  <si>
    <t>11061....041</t>
  </si>
  <si>
    <t>1106...2024</t>
  </si>
  <si>
    <t>013.8.0007</t>
  </si>
  <si>
    <t>013.8.0005</t>
  </si>
  <si>
    <t>101360083</t>
  </si>
  <si>
    <t>Оперативное управление c 04.02.2014 - Администрация городского округа Октябрьск</t>
  </si>
  <si>
    <t>01360715</t>
  </si>
  <si>
    <t>1106...002</t>
  </si>
  <si>
    <t>1380242</t>
  </si>
  <si>
    <t>Оперативное управление c 01.09.2011 - МБУ городского округа Октябрьск  Самарской области "Дом молодежных организаций"</t>
  </si>
  <si>
    <t>101360130</t>
  </si>
  <si>
    <t>101360079</t>
  </si>
  <si>
    <t>Шкаф для документов  (800*350*1876)</t>
  </si>
  <si>
    <t>01361211</t>
  </si>
  <si>
    <t>Шкаф для документов  закрытый -4 шт.</t>
  </si>
  <si>
    <t>013.6.0315</t>
  </si>
  <si>
    <t>Шкаф для документов 1350*400*1100мм, венге (6 ячеек)</t>
  </si>
  <si>
    <t>013.6.0316</t>
  </si>
  <si>
    <t>Шкаф для документов 1350*400*1100мм, венге/белый</t>
  </si>
  <si>
    <t>013.6.0319</t>
  </si>
  <si>
    <t>Шкаф для документов 550*500*2010мм</t>
  </si>
  <si>
    <t>013.6.0494</t>
  </si>
  <si>
    <t>Шкаф для документов Директор</t>
  </si>
  <si>
    <t>43804000161</t>
  </si>
  <si>
    <t>Шкаф для документов закрытый 800*340*2090</t>
  </si>
  <si>
    <t>Шкаф для документов открытый 370х800х1846</t>
  </si>
  <si>
    <t>101360135</t>
  </si>
  <si>
    <t>Шкаф для документов со стеклом</t>
  </si>
  <si>
    <t>Шкаф для журналов</t>
  </si>
  <si>
    <t>...217-218</t>
  </si>
  <si>
    <t>Шкаф для книг - 2 ед</t>
  </si>
  <si>
    <t>013.6.0162</t>
  </si>
  <si>
    <t xml:space="preserve">Шкаф для медикаментов </t>
  </si>
  <si>
    <t>013.6.0254</t>
  </si>
  <si>
    <t>013.6.0064</t>
  </si>
  <si>
    <t>013.6.0215</t>
  </si>
  <si>
    <t>Шкаф для медикаментов 2 ед.</t>
  </si>
  <si>
    <t>061633116114</t>
  </si>
  <si>
    <t>Шкаф для медикаментов 4-х дверный</t>
  </si>
  <si>
    <t>01361201</t>
  </si>
  <si>
    <t>Шкаф для музыкальных инструментов</t>
  </si>
  <si>
    <t>01361208</t>
  </si>
  <si>
    <t>Шкаф для одежды</t>
  </si>
  <si>
    <t>013.8.0004</t>
  </si>
  <si>
    <t>013.6.0495</t>
  </si>
  <si>
    <t xml:space="preserve">Шкаф для одежды "Директор" </t>
  </si>
  <si>
    <t>01360716</t>
  </si>
  <si>
    <t>036.5.0187</t>
  </si>
  <si>
    <t>Шкаф для одежды "Канц"</t>
  </si>
  <si>
    <t>Оперативное управление c 23.12.2014 -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</si>
  <si>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036.5.0188</t>
  </si>
  <si>
    <t>036.5.0185</t>
  </si>
  <si>
    <t>Шкаф для одежды "Эко"</t>
  </si>
  <si>
    <t>Шкаф для одежды - 4 шт.</t>
  </si>
  <si>
    <t>Шкаф для одежды - 5 шт.</t>
  </si>
  <si>
    <t>1106...8026</t>
  </si>
  <si>
    <t xml:space="preserve">Шкаф для одежды 2-х створчатый </t>
  </si>
  <si>
    <t>076</t>
  </si>
  <si>
    <t>Шкаф для одежды 2-х створчатый Шкаф "Кастрома"</t>
  </si>
  <si>
    <t>01360010</t>
  </si>
  <si>
    <t>Шкаф для одежды 370*800*1846</t>
  </si>
  <si>
    <t>Шкаф для одежды 370х800х1846</t>
  </si>
  <si>
    <t>013.6.0340</t>
  </si>
  <si>
    <t xml:space="preserve">Шкаф для одежды 5 секционный </t>
  </si>
  <si>
    <t>013.6.0471</t>
  </si>
  <si>
    <t>013.6.0339</t>
  </si>
  <si>
    <t>Шкаф для одежды 5 секционный 2 ед.</t>
  </si>
  <si>
    <t>43804000160</t>
  </si>
  <si>
    <t>Шкаф для одежды 800*460*2090</t>
  </si>
  <si>
    <t>210136000032</t>
  </si>
  <si>
    <t>Шкаф для одежды с антресолью</t>
  </si>
  <si>
    <t>Шкаф для персонала -6 ед</t>
  </si>
  <si>
    <t>Шкаф для персонала -6 шт.</t>
  </si>
  <si>
    <t xml:space="preserve">Шкаф для раздевания 3-х створчатый </t>
  </si>
  <si>
    <t>013.6.0758</t>
  </si>
  <si>
    <t>013.6.0759</t>
  </si>
  <si>
    <t>03.6.0764</t>
  </si>
  <si>
    <t>061..186-190</t>
  </si>
  <si>
    <t>Шкаф для раздевания-5 ед.</t>
  </si>
  <si>
    <t>438030000025</t>
  </si>
  <si>
    <t>Шкаф для сумок Практик -4 шт.</t>
  </si>
  <si>
    <t>01361218</t>
  </si>
  <si>
    <t>Шкаф для сумок металлический-2 шт.</t>
  </si>
  <si>
    <t>Шкаф для учебных пособий</t>
  </si>
  <si>
    <t>Шкаф для учебных пособий - 17 шт.</t>
  </si>
  <si>
    <t>Шкаф для учебных пособий -8 шт.</t>
  </si>
  <si>
    <t>Шкаф для учебных пособий- 5 шт.</t>
  </si>
  <si>
    <t>Шкаф для читательских формуляров М 340.4ф -1 шт.</t>
  </si>
  <si>
    <t>013.6.0354</t>
  </si>
  <si>
    <t xml:space="preserve">Шкаф жарочный электрический </t>
  </si>
  <si>
    <t>010104000009</t>
  </si>
  <si>
    <t>210124000001</t>
  </si>
  <si>
    <t>Шкаф картотечный 24 ящ.М340.41 -1 шт.</t>
  </si>
  <si>
    <t>43804000157</t>
  </si>
  <si>
    <t>Шкаф каталожный на 48 ящиков(8*6) на тумбе 1024*500*1698</t>
  </si>
  <si>
    <t>101360120</t>
  </si>
  <si>
    <t>Шкаф книжный</t>
  </si>
  <si>
    <t>101360121</t>
  </si>
  <si>
    <t>013.6.0312</t>
  </si>
  <si>
    <t>Шкаф комбинированный 1655*500*2010мм, венге/белый</t>
  </si>
  <si>
    <t>013.6.0313</t>
  </si>
  <si>
    <t>013.6.0314</t>
  </si>
  <si>
    <t>061633116104</t>
  </si>
  <si>
    <t>Шкаф медицинский 1-створчатый</t>
  </si>
  <si>
    <t>01360164</t>
  </si>
  <si>
    <t>Шкаф металлический для документов</t>
  </si>
  <si>
    <t>Оперативное управление c 28.10.2015 - Администрация городского округа Октябрьск</t>
  </si>
  <si>
    <t>013.6.0005</t>
  </si>
  <si>
    <t>Шкаф монтажный напольный Геос р/n Geo ProS 19 42U в комплекте:вент,блок,блок роз</t>
  </si>
  <si>
    <t>Шкаф морозильный ДОУ №4</t>
  </si>
  <si>
    <t>безвозмездное пользование c 30.12.2020 - ОУ СОШ №8</t>
  </si>
  <si>
    <t>013.6.0163</t>
  </si>
  <si>
    <t xml:space="preserve">Шкаф настенный для лекарств </t>
  </si>
  <si>
    <t>013.6.0188</t>
  </si>
  <si>
    <t>01361216</t>
  </si>
  <si>
    <t>Шкаф открытый</t>
  </si>
  <si>
    <t>036.5.0186</t>
  </si>
  <si>
    <t>Шкаф полузакрытый "Эко"</t>
  </si>
  <si>
    <t xml:space="preserve">Шкаф раздевалка-17 ед. </t>
  </si>
  <si>
    <t>01361194</t>
  </si>
  <si>
    <t>Шкаф с стеклянными дверцами</t>
  </si>
  <si>
    <t>Шкаф тумба</t>
  </si>
  <si>
    <t>210136000004</t>
  </si>
  <si>
    <t>Шкаф угловой 2500*900*900</t>
  </si>
  <si>
    <t>01360160</t>
  </si>
  <si>
    <t>Шкаф универсальный</t>
  </si>
  <si>
    <t>01360139</t>
  </si>
  <si>
    <t>01360147</t>
  </si>
  <si>
    <t>101360090</t>
  </si>
  <si>
    <t>101360095</t>
  </si>
  <si>
    <t>43804000173,</t>
  </si>
  <si>
    <t>Шкаф формулярный на колесиках 600*500*800 -2 шт.</t>
  </si>
  <si>
    <t>01240198</t>
  </si>
  <si>
    <t>Шкаф холодильный</t>
  </si>
  <si>
    <t>Шкаф холодильный ДОУ №6</t>
  </si>
  <si>
    <t>безвозмездное пользование c 30.12.2020 - ОУ ООШ №5</t>
  </si>
  <si>
    <t>013.6.0165</t>
  </si>
  <si>
    <t xml:space="preserve">Шкаф холодильный фармацевтический с мет.дверью </t>
  </si>
  <si>
    <t>101360132</t>
  </si>
  <si>
    <t>Шкаф широкий</t>
  </si>
  <si>
    <t>113</t>
  </si>
  <si>
    <t>111-112</t>
  </si>
  <si>
    <t>Шкаф широкий 2 шт.</t>
  </si>
  <si>
    <t>013.3.0001</t>
  </si>
  <si>
    <t>Шлагбаум переносной, высота 0,9 м., ширина перекрываемой проезжей части 3 м.</t>
  </si>
  <si>
    <t>Оперативное управление c 16.11.2016 -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</si>
  <si>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013.3.0002</t>
  </si>
  <si>
    <t>616...758</t>
  </si>
  <si>
    <t xml:space="preserve">Эквалайзер </t>
  </si>
  <si>
    <t>616...647</t>
  </si>
  <si>
    <t xml:space="preserve">Экран настенный </t>
  </si>
  <si>
    <t>1380049</t>
  </si>
  <si>
    <t>Экран настенный Стационарный</t>
  </si>
  <si>
    <t>616..631</t>
  </si>
  <si>
    <t>Экран настенный Экран</t>
  </si>
  <si>
    <t>Экран настенный проекционный</t>
  </si>
  <si>
    <t>616....748</t>
  </si>
  <si>
    <t xml:space="preserve">Экран со стойкой </t>
  </si>
  <si>
    <t>61636...1147</t>
  </si>
  <si>
    <t>Экран со стойкой  ScreenMedia Apollj 244*244 MW 1:1 на штативе</t>
  </si>
  <si>
    <t>1380137</t>
  </si>
  <si>
    <t>Экран со стойкой Мобильный экран на треноге</t>
  </si>
  <si>
    <t>616...738</t>
  </si>
  <si>
    <t>Экран со стойкой Экран со стойкой</t>
  </si>
  <si>
    <t>11970369</t>
  </si>
  <si>
    <t>Электрогенератор  DY 3000L</t>
  </si>
  <si>
    <t>Оперативное управление c 28.04.2016 - МКУ г.о.Октябрьск "Управление по вопросам ЖКХ, энергетики и функционирования ЕДДС"</t>
  </si>
  <si>
    <t>01370048</t>
  </si>
  <si>
    <t xml:space="preserve">Электрогенератор DV6500L </t>
  </si>
  <si>
    <t>410134000009</t>
  </si>
  <si>
    <t>Электрогенератор DY9500LX-3 Huter</t>
  </si>
  <si>
    <t>1658</t>
  </si>
  <si>
    <t xml:space="preserve">Электрогидроимпульсная установка </t>
  </si>
  <si>
    <t>085</t>
  </si>
  <si>
    <t xml:space="preserve">Электрогитара </t>
  </si>
  <si>
    <t>3714</t>
  </si>
  <si>
    <t>Электродвигатель ПЭДВ 10-65</t>
  </si>
  <si>
    <t>...1343</t>
  </si>
  <si>
    <t>Электрометры  с набором принадлежностей</t>
  </si>
  <si>
    <t>0616..1302</t>
  </si>
  <si>
    <t>Электрометры  с набором принадлежностей С-6284</t>
  </si>
  <si>
    <t>616...1554</t>
  </si>
  <si>
    <t>Электромобиль  2-х мест</t>
  </si>
  <si>
    <t>Электрополотенце -12 шт.</t>
  </si>
  <si>
    <t>Электрополотенце 6 шт.</t>
  </si>
  <si>
    <t xml:space="preserve">Электростанция Е-24 SB </t>
  </si>
  <si>
    <t>Электросушитель 12 шт.</t>
  </si>
  <si>
    <t>Электросушитель для рук - 6 шт.</t>
  </si>
  <si>
    <t>1.013.8.0019</t>
  </si>
  <si>
    <t xml:space="preserve">Этажерка напольная </t>
  </si>
  <si>
    <t>01361229</t>
  </si>
  <si>
    <t>Ядро  для метания-3 шт.</t>
  </si>
  <si>
    <t>01340544</t>
  </si>
  <si>
    <t>автомагнитолла CD-VP3 KENWOOD KDC-W43 IGY</t>
  </si>
  <si>
    <t>1.013.4.0070</t>
  </si>
  <si>
    <t>автомагнитолла PIONEER MVH-150 UI USB</t>
  </si>
  <si>
    <t>агрегат  2ЭЦВ 6-25-120</t>
  </si>
  <si>
    <t>Хозяйственное ведение c 14.07.2020 - Муниципальное унитарное предприятие "Жилищное управление"</t>
  </si>
  <si>
    <t>агрегат  ЭЦВ 10-65-110 нрк</t>
  </si>
  <si>
    <t>Хозяйственное ведение c 27.12.2019 - Муниципальное унитарное предприятие "Жилищное управление"</t>
  </si>
  <si>
    <t>агрегат  ЭЦВ 12-160-65 нро для насосной станции г.о. Октябрьск</t>
  </si>
  <si>
    <t>Хозяйственное ведение c 27.09.2018 - Муниципальное унитарное предприятие "Жилищное управление"</t>
  </si>
  <si>
    <t>агрегат  охлаждающий - 2 шт.</t>
  </si>
  <si>
    <t>агрегат ЭЦВ 10-65-110 нрк</t>
  </si>
  <si>
    <t>агрегат ЭЦВ 8-65-110</t>
  </si>
  <si>
    <t>3651</t>
  </si>
  <si>
    <t>агрегат сварочный TSE 404 SBS-АС</t>
  </si>
  <si>
    <t>агрегат электронасоса ЦНСГ 38-198</t>
  </si>
  <si>
    <t>01432..81</t>
  </si>
  <si>
    <t>адаптер  к синтезатору "Ямаха"</t>
  </si>
  <si>
    <t>1.013.6.0709</t>
  </si>
  <si>
    <t>аккордион Aurus JH2021-R 34/72/7/2, 3-х голосный, с футляром</t>
  </si>
  <si>
    <t>Оперативное управление c 18.11.2019 - Муниципальное образовательное учреждение дополнительного образования детей "Детская школа искусств №2"</t>
  </si>
  <si>
    <t>93800226</t>
  </si>
  <si>
    <t xml:space="preserve">аккустика </t>
  </si>
  <si>
    <t>616...1206</t>
  </si>
  <si>
    <t>аккустика JBL ST х 825 акустическая система, 2 полосы, 1600 Вт</t>
  </si>
  <si>
    <t>616...1205</t>
  </si>
  <si>
    <t>616...1204</t>
  </si>
  <si>
    <t>..0001448</t>
  </si>
  <si>
    <t xml:space="preserve">активная акустическая система </t>
  </si>
  <si>
    <t>616...1103</t>
  </si>
  <si>
    <t>..0001447</t>
  </si>
  <si>
    <t>616  1224</t>
  </si>
  <si>
    <t>...0001344</t>
  </si>
  <si>
    <t>активная акустическая система переносная</t>
  </si>
  <si>
    <t>антенна KB - антенна BD-1M</t>
  </si>
  <si>
    <t>Оперативное управление c 21.04.2016 - МКУ г.о.Октябрьск "Управление по вопросам ЖКХ, энергетики и функционирования ЕДДС"</t>
  </si>
  <si>
    <t>антенна Абонентская спутниковая</t>
  </si>
  <si>
    <t>01340022</t>
  </si>
  <si>
    <t>антенна Е-22</t>
  </si>
  <si>
    <t>аншлаги 31 шт.</t>
  </si>
  <si>
    <t>Хозяйственный инвентарь / Инструменты</t>
  </si>
  <si>
    <t>аншлаги 42 шт.</t>
  </si>
  <si>
    <t>аншлаги 9 шт.</t>
  </si>
  <si>
    <t>01301348</t>
  </si>
  <si>
    <t>аппарат Звуковоспроизводительный  "Микшер"</t>
  </si>
  <si>
    <t>1380118</t>
  </si>
  <si>
    <t xml:space="preserve">атлетический центр </t>
  </si>
  <si>
    <t>013.6.0638</t>
  </si>
  <si>
    <t>базовой спорткомплекс пристенный 4 ед.</t>
  </si>
  <si>
    <t>1380220</t>
  </si>
  <si>
    <t xml:space="preserve">балайка Прима высшая категория </t>
  </si>
  <si>
    <t xml:space="preserve">балалайка Контрабас (Категория 2) </t>
  </si>
  <si>
    <t>1380216</t>
  </si>
  <si>
    <t>балалайка Контрабас (Категория 2) 2 ед.</t>
  </si>
  <si>
    <t>1380178</t>
  </si>
  <si>
    <t xml:space="preserve">балалайка Прима </t>
  </si>
  <si>
    <t>1380218</t>
  </si>
  <si>
    <t xml:space="preserve">балалайка Секунда (Категория 2) </t>
  </si>
  <si>
    <t>1380217</t>
  </si>
  <si>
    <t>балалайка альт (категория 2) 1 ед</t>
  </si>
  <si>
    <t>616...702</t>
  </si>
  <si>
    <t>бассейн Сухой</t>
  </si>
  <si>
    <t>616...653</t>
  </si>
  <si>
    <t>36960301654</t>
  </si>
  <si>
    <t>36960300707</t>
  </si>
  <si>
    <t>батут  "Теремок"</t>
  </si>
  <si>
    <t>550</t>
  </si>
  <si>
    <t>616...699</t>
  </si>
  <si>
    <t>батут Надувной  "Сказка"</t>
  </si>
  <si>
    <t>616...26</t>
  </si>
  <si>
    <t>батут Надувной  Лотос</t>
  </si>
  <si>
    <t>616...027</t>
  </si>
  <si>
    <t>батут Надувной  Малыш</t>
  </si>
  <si>
    <t>43406000003</t>
  </si>
  <si>
    <t xml:space="preserve">баян </t>
  </si>
  <si>
    <t>1.013.4.1424</t>
  </si>
  <si>
    <t>баян  "Тула" 55х100-II, модель 210, 2-хголосный, 3-х рядный</t>
  </si>
  <si>
    <t>048</t>
  </si>
  <si>
    <t>баян  6717</t>
  </si>
  <si>
    <t>616...629</t>
  </si>
  <si>
    <t>баян  Кировский</t>
  </si>
  <si>
    <t>43607000002</t>
  </si>
  <si>
    <t>баян "RolandFR-4XB-RD" электронный</t>
  </si>
  <si>
    <t>1.013.4.1422</t>
  </si>
  <si>
    <t>баян БН-42 "Тула" 46х80-II, ученический, двухголосный, с готовым аккомпанементом</t>
  </si>
  <si>
    <t>130</t>
  </si>
  <si>
    <t>баян Тула</t>
  </si>
  <si>
    <t>Оперативное управление c 28.03.2017 - Муниципальное образовательное учреждение дополнительного образования детей "Детская школа искусств №2"</t>
  </si>
  <si>
    <t>1380208-7</t>
  </si>
  <si>
    <t xml:space="preserve">баян Этюд </t>
  </si>
  <si>
    <t>0616..0184</t>
  </si>
  <si>
    <t xml:space="preserve">беговая дорожка </t>
  </si>
  <si>
    <t>1380120</t>
  </si>
  <si>
    <t xml:space="preserve">беговая дорожка 6 программ </t>
  </si>
  <si>
    <t>013.6.0572</t>
  </si>
  <si>
    <t>013.6.0573</t>
  </si>
  <si>
    <t>беговая дорожка 8 программ</t>
  </si>
  <si>
    <t>бензиновый триммер  ProRab 8415 М</t>
  </si>
  <si>
    <t xml:space="preserve">бензогенератор CHAMHION </t>
  </si>
  <si>
    <t>416...004</t>
  </si>
  <si>
    <t xml:space="preserve">бензокосилка </t>
  </si>
  <si>
    <t>Оперативное управление c 19.06.2019 -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</si>
  <si>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0616...0008</t>
  </si>
  <si>
    <t xml:space="preserve">беседка </t>
  </si>
  <si>
    <t>0616...010</t>
  </si>
  <si>
    <t>061636...712</t>
  </si>
  <si>
    <t>0616...011</t>
  </si>
  <si>
    <t xml:space="preserve">бибилиотечный фонд </t>
  </si>
  <si>
    <t>013.7.0005</t>
  </si>
  <si>
    <t>бибилиотечный фонд Библиотечный фонд</t>
  </si>
  <si>
    <t>013.7.0004</t>
  </si>
  <si>
    <t xml:space="preserve">библиотечный фонд </t>
  </si>
  <si>
    <t>013.7.0008</t>
  </si>
  <si>
    <t>библиотечный фонд большая российская энциклопедия 15.16 т</t>
  </si>
  <si>
    <t>2023</t>
  </si>
  <si>
    <t>блок  емкостей</t>
  </si>
  <si>
    <t>блок  питания</t>
  </si>
  <si>
    <t>блок  питания стабилизированный             13,8v, 20A</t>
  </si>
  <si>
    <t>0616..611-45</t>
  </si>
  <si>
    <t>блок  стульев 3-местный- 35 ед.</t>
  </si>
  <si>
    <t>1.013.4.0096</t>
  </si>
  <si>
    <t>блок Базовый Pasonic KX-NCP1000RU IP ATC</t>
  </si>
  <si>
    <t>2020</t>
  </si>
  <si>
    <t>блок Блок аэротенков</t>
  </si>
  <si>
    <t>01340051</t>
  </si>
  <si>
    <t>блок Компьютерный измерительный</t>
  </si>
  <si>
    <t>0616..586</t>
  </si>
  <si>
    <t>0616...1234</t>
  </si>
  <si>
    <t>блок Компьютерный измерительный ТСО-Ф</t>
  </si>
  <si>
    <t>блок Лекционный</t>
  </si>
  <si>
    <t>01340023</t>
  </si>
  <si>
    <t>блок питания 48В PZ- PW 122</t>
  </si>
  <si>
    <t>01340024</t>
  </si>
  <si>
    <t>блок питания DP15А</t>
  </si>
  <si>
    <t>61.1418-1434</t>
  </si>
  <si>
    <t>блуза 17 шт.</t>
  </si>
  <si>
    <t>2398</t>
  </si>
  <si>
    <t>вагон  строительный</t>
  </si>
  <si>
    <t>ванна моечная 2 секции - 2 шт.</t>
  </si>
  <si>
    <t>ванна моечная 3 секции</t>
  </si>
  <si>
    <t>013.6.0670</t>
  </si>
  <si>
    <t xml:space="preserve">ванна моечная односекционная </t>
  </si>
  <si>
    <t>013.6.0872</t>
  </si>
  <si>
    <t>ванна моечная односекционная 1c DVH 1 для посуды</t>
  </si>
  <si>
    <t>ванна моечная односекционная 3 шт.</t>
  </si>
  <si>
    <t>013.6.0871</t>
  </si>
  <si>
    <t>ванна моечная односекционная DVN 1 для посуды -3 шт.</t>
  </si>
  <si>
    <t>велопарковка на 7 мест сквер по ул.Мира,167</t>
  </si>
  <si>
    <t>Оперативное управление c 10.01.2020 - Муниципальное казенное учреждение "Центр по обеспечению деятельности учреждений социальной сферы городского округа Октябрьск"</t>
  </si>
  <si>
    <t>013.6.075</t>
  </si>
  <si>
    <t xml:space="preserve">велотренажер магнитный </t>
  </si>
  <si>
    <t>весы  ВМЭН-200</t>
  </si>
  <si>
    <t>весы  напольные</t>
  </si>
  <si>
    <t>весы  товарные</t>
  </si>
  <si>
    <t>013.4.0112</t>
  </si>
  <si>
    <t>весы  торговые</t>
  </si>
  <si>
    <t>0616..1265</t>
  </si>
  <si>
    <t>весы  электронные</t>
  </si>
  <si>
    <t>013.4.0420</t>
  </si>
  <si>
    <t xml:space="preserve">весы медицинские </t>
  </si>
  <si>
    <t>01341314</t>
  </si>
  <si>
    <t>013.4.0431</t>
  </si>
  <si>
    <t>0616...003</t>
  </si>
  <si>
    <t>весы напольные до 10 кг. - 2 шт.</t>
  </si>
  <si>
    <t>013.6.0869</t>
  </si>
  <si>
    <t>весы электронные CAS SW -5</t>
  </si>
  <si>
    <t>013.4.0469</t>
  </si>
  <si>
    <t xml:space="preserve">весы электронные настенные </t>
  </si>
  <si>
    <t>013.4.0263</t>
  </si>
  <si>
    <t>013.6.0870</t>
  </si>
  <si>
    <t>весы электронные настенные CAS SW -5</t>
  </si>
  <si>
    <t>013.4.0061</t>
  </si>
  <si>
    <t xml:space="preserve">виброплита </t>
  </si>
  <si>
    <t>087</t>
  </si>
  <si>
    <t xml:space="preserve">видеокамераJVC </t>
  </si>
  <si>
    <t>014</t>
  </si>
  <si>
    <t>видеомагнитофон  "Самсунг"</t>
  </si>
  <si>
    <t>0414..216-17</t>
  </si>
  <si>
    <t>видеомагнитофон  SHARP VC-AH-770 RU - 2 ед</t>
  </si>
  <si>
    <t>013.4.0222</t>
  </si>
  <si>
    <t xml:space="preserve">видеомагнитофон Шарп </t>
  </si>
  <si>
    <t>1380061</t>
  </si>
  <si>
    <t>видеоплеер  “Funnaj”</t>
  </si>
  <si>
    <t>0414..1119</t>
  </si>
  <si>
    <t>видиопроектор Мультимедийный</t>
  </si>
  <si>
    <t>616..1338</t>
  </si>
  <si>
    <t>витрина  стеклянная экспозиционная</t>
  </si>
  <si>
    <t>616..1334</t>
  </si>
  <si>
    <t>616..1335</t>
  </si>
  <si>
    <t>616..1337</t>
  </si>
  <si>
    <t>616..1336</t>
  </si>
  <si>
    <t>витрина настенная М 340 -1 шт.</t>
  </si>
  <si>
    <t>1380299</t>
  </si>
  <si>
    <t>витрина с подсветкой</t>
  </si>
  <si>
    <t>Оперативное управление c 25.04.2014 - Муниципальное образовательное учреждение дополнительного образования детей "Детская школа искусств №1"</t>
  </si>
  <si>
    <t>013.4.0503</t>
  </si>
  <si>
    <t xml:space="preserve">водонагреватель </t>
  </si>
  <si>
    <t>013.4.0453</t>
  </si>
  <si>
    <t>013.4.0454</t>
  </si>
  <si>
    <t>013.4.0447</t>
  </si>
  <si>
    <t>013.4.0320</t>
  </si>
  <si>
    <t>013.4.0319</t>
  </si>
  <si>
    <t>013.4.0435</t>
  </si>
  <si>
    <t>013.4.0437</t>
  </si>
  <si>
    <t>оперативное управление СЭМЗИС c 01.01.2002 - ОУ ООШ №5</t>
  </si>
  <si>
    <t>013.4.0221</t>
  </si>
  <si>
    <t>водонагреватель  ETALON</t>
  </si>
  <si>
    <t>водонагреватель  аккумуляционный электрический Termekc IF 80-v</t>
  </si>
  <si>
    <t>водонагреватель  для котельной</t>
  </si>
  <si>
    <t>водонагреватель  накопительный Ariston ABS VLS PW 100 -3 шт.</t>
  </si>
  <si>
    <t>водонагреватель 3-шт.</t>
  </si>
  <si>
    <t>водонагреватель ATLAN</t>
  </si>
  <si>
    <t>Оперативное управление c 27.12.2016 - Муниципальное образовательное учреждение дополнительного образования детей "Детская школа искусств №2"</t>
  </si>
  <si>
    <t>водонагреватель TERMEX</t>
  </si>
  <si>
    <t>013.4.0606</t>
  </si>
  <si>
    <t>водонагреватель TERMEX  100 л</t>
  </si>
  <si>
    <t>013.4.0605</t>
  </si>
  <si>
    <t>водонагреватель TERMEX 100 л.</t>
  </si>
  <si>
    <t>013.4.0607</t>
  </si>
  <si>
    <t>водонагреватель TERMEX 30 л.</t>
  </si>
  <si>
    <t>013.4.0065</t>
  </si>
  <si>
    <t>водонагреватель ZANUSSI ZWH|S 80 Melody O ДОУ №5</t>
  </si>
  <si>
    <t>Оперативное управление c 26.09.2016 - ОУ СОШ №3</t>
  </si>
  <si>
    <t>водонагреватель ZANUSSI ZWH|S 80 Sumphony HD ДОУ №13</t>
  </si>
  <si>
    <t>Оперативное управление c 26.09.2016 - ОУ СОШ №9 "Образовательный центр"</t>
  </si>
  <si>
    <t>водонагреватель ОАЗИС N-10L</t>
  </si>
  <si>
    <t>013.4.0557</t>
  </si>
  <si>
    <t>водонагреватель ОАЗИС V-30L</t>
  </si>
  <si>
    <t>оперативное управление СЭМЗИС c 09.07.2013 - ОУ СОШ №3</t>
  </si>
  <si>
    <t>оперативное управление СЭМЗИС c 09.07.2013 - Общеобразовательное учреждение средняя общеобразовательная школа №2</t>
  </si>
  <si>
    <t>оперативное управление СЭМЗИС c 09.07.2013 - ОУ СОШ №9 "Образовательный центр"</t>
  </si>
  <si>
    <t>оперативное управление СЭМЗИС c 09.07.2013 - ОУ СОШ №11 имени Героя Советского Союза Аипова Махмута Ильячевича "Образовательный центр"</t>
  </si>
  <si>
    <t>водонагреватель ОАЗИС V-50L</t>
  </si>
  <si>
    <t>013.4.0560</t>
  </si>
  <si>
    <t>водонагреватель ОАЗИС Н-30L горизонтальный</t>
  </si>
  <si>
    <t>013.4.0538</t>
  </si>
  <si>
    <t>водонагреватель ТЕРМЕКС 2 ед.</t>
  </si>
  <si>
    <t>013,4,0555</t>
  </si>
  <si>
    <t>водонагреватель ТЕРМЕКС EDISSON ER 50V</t>
  </si>
  <si>
    <t>водонагреватель ТЕРМЕКС Н 30-О над мойкой</t>
  </si>
  <si>
    <t>129</t>
  </si>
  <si>
    <t>водонагреватель Термекс</t>
  </si>
  <si>
    <t>водонагреватель накопительный Ariston ABS VLS PW 100 -3 шт.</t>
  </si>
  <si>
    <t>013.6.1320</t>
  </si>
  <si>
    <t>водонагреватель накопительный Electrolux</t>
  </si>
  <si>
    <t>Оперативное управление c 14.05.2019 - МБУ городского округа Октябрьск  Самарской области "Дом молодежных организаций"</t>
  </si>
  <si>
    <t>013.4.0338</t>
  </si>
  <si>
    <t xml:space="preserve">водоналивной мешок- 2 ед. </t>
  </si>
  <si>
    <t>616...1242</t>
  </si>
  <si>
    <t>вокаль Динамический суперкардиоидный</t>
  </si>
  <si>
    <t>616..107-108</t>
  </si>
  <si>
    <t>вокальная радиосистема  ВЕТА 58 2 ед</t>
  </si>
  <si>
    <t>вокальный микрофон 4 шт.</t>
  </si>
  <si>
    <t>013.6.0666</t>
  </si>
  <si>
    <t>ворота для гандбола и мини-футбола 3,0х2,0х1,0 м стадион Локомотив</t>
  </si>
  <si>
    <t>Оперативное управление c 31.01.2017 - муниципальное бюджетное учреждение городского округа Октябрьск Самарской области "Центр спортивных сооружений"</t>
  </si>
  <si>
    <t>013.6.0629</t>
  </si>
  <si>
    <t xml:space="preserve">ворота для мини-футбола </t>
  </si>
  <si>
    <t>01360667</t>
  </si>
  <si>
    <t>ворота для мини-футбола Ворота минифутбольные (гандбольные) съемные, на станках,</t>
  </si>
  <si>
    <t>013.6.0667</t>
  </si>
  <si>
    <t>ворота хоккейные металлические 1,83х1,22х0,45/0,9 с сеткой нить 2,2 мм СОШ 3</t>
  </si>
  <si>
    <t>0.12.8.0001</t>
  </si>
  <si>
    <t xml:space="preserve">вывеска фасадная </t>
  </si>
  <si>
    <t>2403</t>
  </si>
  <si>
    <t>выключатель  нагрузки ВНР - 10/630</t>
  </si>
  <si>
    <t>газовый счетчик  Энгельс СГБ*1,5 левый</t>
  </si>
  <si>
    <t>3547</t>
  </si>
  <si>
    <t>газовый счетчик ВК G6Т   (котельная ул.Мира,63)</t>
  </si>
  <si>
    <t>012.6.0012</t>
  </si>
  <si>
    <t>газоны из готовых рулонных заготовок 449,76 кв.м. СОШ 3</t>
  </si>
  <si>
    <t>013.6.0598</t>
  </si>
  <si>
    <t>гантель разборная 10 кг. - 1 ед.</t>
  </si>
  <si>
    <t>013.6.0599</t>
  </si>
  <si>
    <t>гантель разборная 12 кг</t>
  </si>
  <si>
    <t>013.6.0600</t>
  </si>
  <si>
    <t>гантель разборная 16 кг</t>
  </si>
  <si>
    <t>013.6.0601</t>
  </si>
  <si>
    <t>гантель разборная 20 кг</t>
  </si>
  <si>
    <t>013.6.0602</t>
  </si>
  <si>
    <t>гантель разборная 24 кг.</t>
  </si>
  <si>
    <t>0164136</t>
  </si>
  <si>
    <t xml:space="preserve">гардероб </t>
  </si>
  <si>
    <t>43803000038</t>
  </si>
  <si>
    <t>0164138</t>
  </si>
  <si>
    <t>11970194</t>
  </si>
  <si>
    <t>гардероб  СТ-3</t>
  </si>
  <si>
    <t>11970277</t>
  </si>
  <si>
    <t>гардероб  СТ-3/1</t>
  </si>
  <si>
    <t>гардероб  широкий В701.1</t>
  </si>
  <si>
    <t>11970193</t>
  </si>
  <si>
    <t>гардероб СТ-3</t>
  </si>
  <si>
    <t>01380080</t>
  </si>
  <si>
    <t>гардероб Танго</t>
  </si>
  <si>
    <t>013.6.0565</t>
  </si>
  <si>
    <t>гиря 24 кг</t>
  </si>
  <si>
    <t>013.6.0566</t>
  </si>
  <si>
    <t>гиря 32 кг</t>
  </si>
  <si>
    <t>616...549</t>
  </si>
  <si>
    <t>гитара Hoher</t>
  </si>
  <si>
    <t>1380197</t>
  </si>
  <si>
    <t>гитара Бас</t>
  </si>
  <si>
    <t>3541</t>
  </si>
  <si>
    <t>горелка GKР - 280М</t>
  </si>
  <si>
    <t>3542</t>
  </si>
  <si>
    <t>горелка GKР 280 М</t>
  </si>
  <si>
    <t>3543</t>
  </si>
  <si>
    <t>горелка GKР-280 М</t>
  </si>
  <si>
    <t>горелка САБК- 2 шт.</t>
  </si>
  <si>
    <t>горка  мебельная</t>
  </si>
  <si>
    <t>410134000006</t>
  </si>
  <si>
    <t>горка малая с резиновым ковриком</t>
  </si>
  <si>
    <t>Оперативное управление c 26.01.2018 - ОУ ООШ №5</t>
  </si>
  <si>
    <t xml:space="preserve">графпроект </t>
  </si>
  <si>
    <t>061636..538</t>
  </si>
  <si>
    <t>грибок теневой</t>
  </si>
  <si>
    <t>013.6.0583</t>
  </si>
  <si>
    <t xml:space="preserve">гриф для штанги параллельный </t>
  </si>
  <si>
    <t>61600000558</t>
  </si>
  <si>
    <t>громкоговоритель для системы звукоусиления Громкоговоритель</t>
  </si>
  <si>
    <t>61600000559</t>
  </si>
  <si>
    <t>013.4.0344</t>
  </si>
  <si>
    <t>груша 110 кг. -2 шт.</t>
  </si>
  <si>
    <t>013.4.0340</t>
  </si>
  <si>
    <t>груша 25 кг.- 2 шт.</t>
  </si>
  <si>
    <t>013.4.0341</t>
  </si>
  <si>
    <t>груша 45 кг. - 2 шт.</t>
  </si>
  <si>
    <t>013.4.0342</t>
  </si>
  <si>
    <t>груша 60 кг.</t>
  </si>
  <si>
    <t>013.4.0343</t>
  </si>
  <si>
    <t xml:space="preserve">груша 70 кг - 2 ед. </t>
  </si>
  <si>
    <t>1380097</t>
  </si>
  <si>
    <t>гусли Гусли клавишные</t>
  </si>
  <si>
    <t>143221255133</t>
  </si>
  <si>
    <t>дальномер VEGA DM</t>
  </si>
  <si>
    <t>410138000065</t>
  </si>
  <si>
    <t>дальномер Лазерный Bosch GLM 80+ВТ150</t>
  </si>
  <si>
    <t>дальномер Лазерный дальномер GLM 250 VF Prof, Поверен</t>
  </si>
  <si>
    <t>Оперативное управление c 24.08.2018 - Администрация городского округа Октябрьск</t>
  </si>
  <si>
    <t>0164122,123</t>
  </si>
  <si>
    <t>дверь двери железные- 2 шт.</t>
  </si>
  <si>
    <t>03440236</t>
  </si>
  <si>
    <t>двигатель  с приводом и диском для нарезчика швов ORKA350/450</t>
  </si>
  <si>
    <t>3532</t>
  </si>
  <si>
    <t>двигатель 11 kw 3000 R ABB</t>
  </si>
  <si>
    <t>3715</t>
  </si>
  <si>
    <t>двигатель АВВ 160 11 квт/3000 об/мин.</t>
  </si>
  <si>
    <t>1116</t>
  </si>
  <si>
    <t>деревья  - 10 шт.   ул Мичурина,10</t>
  </si>
  <si>
    <t>1120</t>
  </si>
  <si>
    <t>деревья  - 148 шт. ул.3-го Октября,2</t>
  </si>
  <si>
    <t>972</t>
  </si>
  <si>
    <t>деревья  - 6 шт. пер.Кирпичный,27</t>
  </si>
  <si>
    <t>963</t>
  </si>
  <si>
    <t>деревья  - 83 шт. ул.Ленина,48</t>
  </si>
  <si>
    <t>965</t>
  </si>
  <si>
    <t>деревья  25 шт. ул.Ленина,52</t>
  </si>
  <si>
    <t>1118</t>
  </si>
  <si>
    <t>деревья  27 шт. ул.В-Донская,10</t>
  </si>
  <si>
    <t>1117</t>
  </si>
  <si>
    <t>деревья  37 шт. ул.В-Донская,2</t>
  </si>
  <si>
    <t>973</t>
  </si>
  <si>
    <t>деревья  5 шт. пер.Кирпичный,14</t>
  </si>
  <si>
    <t>1121</t>
  </si>
  <si>
    <t>деревья  53 шт. ул.Мира,169</t>
  </si>
  <si>
    <t>962</t>
  </si>
  <si>
    <t>деревья  64 ул.Ленина,53</t>
  </si>
  <si>
    <t>969</t>
  </si>
  <si>
    <t>деревья  7 шт. -пер.Кирпичный,25</t>
  </si>
  <si>
    <t>961</t>
  </si>
  <si>
    <t>деревья  86 шт. ул.Ленина,92</t>
  </si>
  <si>
    <t>971</t>
  </si>
  <si>
    <t>деревья - 11 шт. пер.Кирпичный,29</t>
  </si>
  <si>
    <t>967</t>
  </si>
  <si>
    <t>деревья - 18 шт. ул.Гая,60</t>
  </si>
  <si>
    <t>966</t>
  </si>
  <si>
    <t>деревья - 27 шт. пер.Кирпичный</t>
  </si>
  <si>
    <t>955</t>
  </si>
  <si>
    <t>деревья - 33 шт. ул.3- Октября,1</t>
  </si>
  <si>
    <t>1224</t>
  </si>
  <si>
    <t>деревья - 4 шт.</t>
  </si>
  <si>
    <t>1230</t>
  </si>
  <si>
    <t>деревья - 4шт.</t>
  </si>
  <si>
    <t>деревья - 5 шт. пер.Кирпичный,16</t>
  </si>
  <si>
    <t>1119</t>
  </si>
  <si>
    <t>деревья - 5 шт. ул.В-Донская,10а</t>
  </si>
  <si>
    <t>1219</t>
  </si>
  <si>
    <t>деревья -1 шт</t>
  </si>
  <si>
    <t>1231</t>
  </si>
  <si>
    <t>деревья -11 шт.</t>
  </si>
  <si>
    <t>1229</t>
  </si>
  <si>
    <t>деревья -12 шт.</t>
  </si>
  <si>
    <t>1234</t>
  </si>
  <si>
    <t>деревья -13 шт</t>
  </si>
  <si>
    <t>1220</t>
  </si>
  <si>
    <t>деревья -13шт.</t>
  </si>
  <si>
    <t>1214</t>
  </si>
  <si>
    <t>деревья -14 шт.</t>
  </si>
  <si>
    <t>1216</t>
  </si>
  <si>
    <t>деревья -17 шт.</t>
  </si>
  <si>
    <t>1225</t>
  </si>
  <si>
    <t>деревья -17шт.</t>
  </si>
  <si>
    <t>1215</t>
  </si>
  <si>
    <t>деревья -26 шт.</t>
  </si>
  <si>
    <t>1221</t>
  </si>
  <si>
    <t>деревья -3 шт.</t>
  </si>
  <si>
    <t>1222</t>
  </si>
  <si>
    <t>деревья -461 шт.</t>
  </si>
  <si>
    <t>1232</t>
  </si>
  <si>
    <t>деревья -6 шт</t>
  </si>
  <si>
    <t>1227</t>
  </si>
  <si>
    <t>деревья -6 шт.</t>
  </si>
  <si>
    <t>1223</t>
  </si>
  <si>
    <t>1233</t>
  </si>
  <si>
    <t>деревья -7 шт.</t>
  </si>
  <si>
    <t>1218</t>
  </si>
  <si>
    <t>деревья -9 шт</t>
  </si>
  <si>
    <t>958</t>
  </si>
  <si>
    <t>деревья 12 шт. ул.Ленина,57</t>
  </si>
  <si>
    <t>1185</t>
  </si>
  <si>
    <t>деревья 13 шт ул.Ватутина,9</t>
  </si>
  <si>
    <t>1187</t>
  </si>
  <si>
    <t>деревья 14 шт  ул.Шмидта,1</t>
  </si>
  <si>
    <t>957</t>
  </si>
  <si>
    <t>деревья 20 шт. ул.Гая ,33</t>
  </si>
  <si>
    <t>1184</t>
  </si>
  <si>
    <t>деревья 20 шт.ул. Аносова</t>
  </si>
  <si>
    <t>1190</t>
  </si>
  <si>
    <t>деревья 23 шт  ул.Ленина,51</t>
  </si>
  <si>
    <t>956</t>
  </si>
  <si>
    <t>деревья 25 шт ул.2-й Проезд</t>
  </si>
  <si>
    <t>968</t>
  </si>
  <si>
    <t>деревья 25 шт. пер.Кирпичный,23</t>
  </si>
  <si>
    <t>1188</t>
  </si>
  <si>
    <t>деревья 26 шт  ул.Шмидта,2</t>
  </si>
  <si>
    <t>1122</t>
  </si>
  <si>
    <t>деревья 35 шт. ул.Мичурина,2</t>
  </si>
  <si>
    <t>1183</t>
  </si>
  <si>
    <t>деревья 36 шт.парк им. Горького (восточнаясторона), ул.Ленина,42</t>
  </si>
  <si>
    <t>1189</t>
  </si>
  <si>
    <t>деревья 39 шт ул.Ленина,47</t>
  </si>
  <si>
    <t>1228</t>
  </si>
  <si>
    <t>деревья 6 шт.</t>
  </si>
  <si>
    <t>970</t>
  </si>
  <si>
    <t>деревья 7 шт. пер.Кирпичный,25</t>
  </si>
  <si>
    <t>1186</t>
  </si>
  <si>
    <t>деревья 9 шт  ул.Ватутина,10</t>
  </si>
  <si>
    <t>1159</t>
  </si>
  <si>
    <t>деревья, кустарники 47 шт ул.Ленина,42 (парк им. Горького)</t>
  </si>
  <si>
    <t>Многолетние насаждения / Прочие основные ср-ва</t>
  </si>
  <si>
    <t>детский игровой комплекс -1 ДИО ул.Мичурина,15</t>
  </si>
  <si>
    <t>детский игровой комплекс -2 ДИО ул.Пролетарская,16</t>
  </si>
  <si>
    <t>детский игровой комплекс -3 ДИО ул.Солнечная,1</t>
  </si>
  <si>
    <t>детский игровой комплекс -3 ДИО ул.Ст.Разина,59</t>
  </si>
  <si>
    <t>детский игровой комплекс -4 ДИО ул.Дзержинского ,25</t>
  </si>
  <si>
    <t>детский игровой комплекс -4 ДИО ул.Дзержинского,25</t>
  </si>
  <si>
    <t>детский игровой комплекс -5 ДИО ул.Белорусская,1</t>
  </si>
  <si>
    <t>детский игровой комплекс ДИО ул. Вологина,1</t>
  </si>
  <si>
    <t>616..0692</t>
  </si>
  <si>
    <t xml:space="preserve">диван </t>
  </si>
  <si>
    <t xml:space="preserve">диван 2-х местный </t>
  </si>
  <si>
    <t>Оперативное управление c 01.01.2019 - муниципальное бюджетное учреждение городского округа Октябрьск Самарской области "Центр спортивных сооружений"</t>
  </si>
  <si>
    <t>1.013.6.0135</t>
  </si>
  <si>
    <t>1.013.6.0136</t>
  </si>
  <si>
    <t>01360717</t>
  </si>
  <si>
    <t>диван 3-х местн. к/з черный</t>
  </si>
  <si>
    <t>диван 3-х местный 8803</t>
  </si>
  <si>
    <t>диван городской 14 шт  сквер по ул.Мира,167</t>
  </si>
  <si>
    <t>616..1351</t>
  </si>
  <si>
    <t xml:space="preserve">диктофон </t>
  </si>
  <si>
    <t>11770456</t>
  </si>
  <si>
    <t>диктофон Samsung  VP - VPIQB/XER</t>
  </si>
  <si>
    <t>616..1105-06</t>
  </si>
  <si>
    <t>динамический вокальный микрофон 2 ед.</t>
  </si>
  <si>
    <t>013.4.0056</t>
  </si>
  <si>
    <t xml:space="preserve">динамометр </t>
  </si>
  <si>
    <t>013.4.0083</t>
  </si>
  <si>
    <t xml:space="preserve">динамометр ДК-50 </t>
  </si>
  <si>
    <t>0422..674-5</t>
  </si>
  <si>
    <t>013.4.0053</t>
  </si>
  <si>
    <t>013.4.0265</t>
  </si>
  <si>
    <t>динамометр ДК-50 Динамометр</t>
  </si>
  <si>
    <t>1360098</t>
  </si>
  <si>
    <t>дозиметр  "РСКБ - 104"</t>
  </si>
  <si>
    <t>616...579</t>
  </si>
  <si>
    <t xml:space="preserve">домашний кинотеатр </t>
  </si>
  <si>
    <t>0414..0401</t>
  </si>
  <si>
    <t>домашний кинотеатр "Cortland"</t>
  </si>
  <si>
    <t>36960300287</t>
  </si>
  <si>
    <t>домик  Белоснежки</t>
  </si>
  <si>
    <t>616..623</t>
  </si>
  <si>
    <t>домик -беседка</t>
  </si>
  <si>
    <t>616...1608</t>
  </si>
  <si>
    <t>616...286</t>
  </si>
  <si>
    <t>домик Белоснежки</t>
  </si>
  <si>
    <t>616...705</t>
  </si>
  <si>
    <t>домик Горный</t>
  </si>
  <si>
    <t>0616..624,25</t>
  </si>
  <si>
    <t>домра  альт - 2 ед.</t>
  </si>
  <si>
    <t>616...626</t>
  </si>
  <si>
    <t>домра  бас</t>
  </si>
  <si>
    <t>038</t>
  </si>
  <si>
    <t>домра  прима</t>
  </si>
  <si>
    <t>1380108</t>
  </si>
  <si>
    <t>домра 3-х струнная «Прима»</t>
  </si>
  <si>
    <t>1380145</t>
  </si>
  <si>
    <t>домра «Бас»</t>
  </si>
  <si>
    <t>1380210-11</t>
  </si>
  <si>
    <t>домра Бас (Категория 3) 2 ед</t>
  </si>
  <si>
    <t>01380074</t>
  </si>
  <si>
    <t>домра Домра 3-х струнная</t>
  </si>
  <si>
    <t>01380141-42</t>
  </si>
  <si>
    <t>домра Домра «Прима» -2 шт</t>
  </si>
  <si>
    <t>1380085</t>
  </si>
  <si>
    <t>домра Домра малая</t>
  </si>
  <si>
    <t>1380221-2</t>
  </si>
  <si>
    <t>домра Малая 1 Категория 2ед.</t>
  </si>
  <si>
    <t>1380086</t>
  </si>
  <si>
    <t>домра альтовая</t>
  </si>
  <si>
    <t>1380212-3</t>
  </si>
  <si>
    <t>домра альтовая (категория 2) 2 ед.</t>
  </si>
  <si>
    <t>дорожный знак  (Пешеходный переход) магазин "Семь звезд"</t>
  </si>
  <si>
    <t>Оперативное управление c 30.11.2016 -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</si>
  <si>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дорожный знак  1,23 "Дети" Пер.Кирпичный,12</t>
  </si>
  <si>
    <t>Оперативное управление c 12.10.2017 -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</si>
  <si>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 xml:space="preserve">дорожный знак  1.1. (Ж/д переезд со шлагбаумом) с таб. (50м), ул.Ленинградская, </t>
  </si>
  <si>
    <t>дорожный знак  1.12.1 ул.Ленинградская</t>
  </si>
  <si>
    <t>2318</t>
  </si>
  <si>
    <t>дорожный знак  1.23+ 3,24</t>
  </si>
  <si>
    <t>дорожный знак  2.1. (гл.дорога), ул.Ленина</t>
  </si>
  <si>
    <t xml:space="preserve">дорожный знак  3.13 "Ограничение высоты" Ул.Волго-Донская	</t>
  </si>
  <si>
    <t>2345</t>
  </si>
  <si>
    <t>дорожный знак  3.20 ул. Ульяновская,96</t>
  </si>
  <si>
    <t>2299</t>
  </si>
  <si>
    <t>дорожный знак  3.20 ул.Ленина,94</t>
  </si>
  <si>
    <t>дорожный знак  3.27 (остановка запрещена) ул.Ленина</t>
  </si>
  <si>
    <t>дорожный знак  3.27 (остановка запрещена) ул.Ленинградская,87 - 2 ед</t>
  </si>
  <si>
    <t>2256</t>
  </si>
  <si>
    <t>дорожный знак  3.32 ул. Ленинградская, ж/д переезд</t>
  </si>
  <si>
    <t>дорожный знак  3.33 ул. Ленинградская 1 шт.</t>
  </si>
  <si>
    <t>2303-04</t>
  </si>
  <si>
    <t>дорожный знак  4.8.1 - 2 ед.     ДК Волга</t>
  </si>
  <si>
    <t>2297</t>
  </si>
  <si>
    <t>дорожный знак  4.8.2 ул.Макаренко</t>
  </si>
  <si>
    <t>дорожный знак  4.8.2,  4.8.3    2 шт.     ул.Ленинградская</t>
  </si>
  <si>
    <t>дорожный знак  5.16 "Место остановки автобуса и (или)троллейбуса Ул.Ленина,73</t>
  </si>
  <si>
    <t xml:space="preserve">дорожный знак  5.16 "Место остановки автобуса и (или)троллейбуса Ул.Ленина,73	</t>
  </si>
  <si>
    <t>дорожный знак  5.16 "Место остановки автобуса и (или)троллейбуса"Ул.Ленина,127</t>
  </si>
  <si>
    <t xml:space="preserve">дорожный знак  5.16 "Место остановки автобуса и (или)троллейбуса"Ул.Ленина,127	</t>
  </si>
  <si>
    <t>дорожный знак  5.19.1 "Пешеходный переход"Ул.Ленинрадская,125</t>
  </si>
  <si>
    <t>дорожный знак  5.19.1 (Пешеходный переход) перекресток ул,Ленина пер.Железнодоро</t>
  </si>
  <si>
    <t>дорожный знак  5.19.1 (Пешеходный переход)перекресток ул.Ленина пер.Железнодорож</t>
  </si>
  <si>
    <t>дорожный знак  5.19.1 (пешеходный переход) - ул.Хлебная 2 ед.</t>
  </si>
  <si>
    <t>дорожный знак  5.19.2 (Пешеходный переход) пер. Железнодорожный перекресток ул.Л</t>
  </si>
  <si>
    <t>дорожный знак  5.19.2 (Пешеходный переход) ул.Водников спуск Батракский</t>
  </si>
  <si>
    <t>дорожный знак  5.19.2 (Пешеходный переход) ул.Ленина перекресток пер.Чапаева</t>
  </si>
  <si>
    <t>дорожный знак  5.19.2 (пешеходный переход) ул.3-го Октября- 2 ед.</t>
  </si>
  <si>
    <t>дорожный знак  5.19.2 (пешеходный переход)- 2 ед. ул.Ленинградская</t>
  </si>
  <si>
    <t>дорожный знак  8.13 "Направление дороги"перекресток ул.Мичурина  с В-Донской</t>
  </si>
  <si>
    <t>дорожный знак  8.2.1  2 шт. ул.Ленинградская</t>
  </si>
  <si>
    <t>дорожный знак  8.2.2(зона действия) ул.Ленина</t>
  </si>
  <si>
    <t>дорожный знак  8.2.6 (зона действия 30)  ул.Ленина</t>
  </si>
  <si>
    <t xml:space="preserve">дорожный знак "Главная дорога" Ул.Ленина	</t>
  </si>
  <si>
    <t xml:space="preserve">дорожный знак "Главная дорога" Ул.Ленинградская	</t>
  </si>
  <si>
    <t xml:space="preserve">дорожный знак "Главная дорога" Ул.Мира	</t>
  </si>
  <si>
    <t xml:space="preserve">дорожный знак "Главная дорога" Ул.Мичурина,10	</t>
  </si>
  <si>
    <t xml:space="preserve">дорожный знак "Главная дорога"Ул.3-го Октября	</t>
  </si>
  <si>
    <t xml:space="preserve">дорожный знак "Главная дорога"Ул.Макаренко	</t>
  </si>
  <si>
    <t>дорожный знак "Движение запрещено"Ул.Мира	3.2</t>
  </si>
  <si>
    <t xml:space="preserve">дорожный знак "Опасный поворот" Ул.Гая,35	</t>
  </si>
  <si>
    <t>дорожный знак "Опасный поворот" Ул.Декабристов,5</t>
  </si>
  <si>
    <t xml:space="preserve">дорожный знак "Опасный поворот" Ул.Мира,31	</t>
  </si>
  <si>
    <t xml:space="preserve">дорожный знак "Опасный поворот"Ул.Ленина,117	</t>
  </si>
  <si>
    <t>2274</t>
  </si>
  <si>
    <t>дорожный знак .24. торговый центр по пер.Кирпичный</t>
  </si>
  <si>
    <t>дорожный знак 1,22  "Пешеходный переход" Ул.Ленинградская,87</t>
  </si>
  <si>
    <t>дорожный знак 1,23 "Дети" Пер.Кирпичный,12</t>
  </si>
  <si>
    <t>дорожный знак 1,23 "Дети" Ул.3-го Октября,5</t>
  </si>
  <si>
    <t>дорожный знак 1,23 "Дети" Ул.Мичурина,22</t>
  </si>
  <si>
    <t>дорожный знак 1,23 "Дети" с табл.8,2,1 Пер.Кирпичный,12</t>
  </si>
  <si>
    <t>дорожный знак 1,23 "Дети" с табл.8,2,1 Ул.3-го Октября,5</t>
  </si>
  <si>
    <t>дорожный знак 1,23 "Дети" с табл.8,2,1 Ул.Мичурина,22</t>
  </si>
  <si>
    <t>дорожный знак 1.1 (ж/д переезд со шлагбаумом) с табл. (50м) ул.Ульяновкая</t>
  </si>
  <si>
    <t>2292-93</t>
  </si>
  <si>
    <t>дорожный знак 1.1 - 2 ед        (ул.Ульяновская, ж/д переезд)</t>
  </si>
  <si>
    <t>2331-32</t>
  </si>
  <si>
    <t>дорожный знак 1.1 - 2 ед. ул.Ленинградская, ж/д переезд</t>
  </si>
  <si>
    <t>дорожный знак 1.1. (Ж/д переезд со шлагбаумом) - 2 ед. ул.М.Горького</t>
  </si>
  <si>
    <t>дорожный знак 1.1. (ж/д переезд со шлагбаумом). с табл. (50м), ул.М.Горького - 2</t>
  </si>
  <si>
    <t xml:space="preserve">дорожный знак 1.11.1 "Опасный поворот"Ул.Гая,39	</t>
  </si>
  <si>
    <t>дорожный знак 1.12.1 (опасные повороты), ул.Ленина</t>
  </si>
  <si>
    <t>дорожный знак 1.12.1 (опасные повороты), ул.Ульяновская</t>
  </si>
  <si>
    <t>дорожный знак 1.13 "Крутой спуск"Аиповский спуск</t>
  </si>
  <si>
    <t>2316</t>
  </si>
  <si>
    <t>дорожный знак 1.20.1  ул.3-го Октября,1</t>
  </si>
  <si>
    <t>2337</t>
  </si>
  <si>
    <t>дорожный знак 1.20.1 ул.Ульяновская пересечение с пер.Толстовским</t>
  </si>
  <si>
    <t>дорожный знак 1.20.2 "Сужение дороги"ул.Мира</t>
  </si>
  <si>
    <t>2258</t>
  </si>
  <si>
    <t>дорожный знак 1.23 "Дети" + 3.24 (школа №2)</t>
  </si>
  <si>
    <t>дорожный знак 1.23 "Дети" Пер.Железнодорожный</t>
  </si>
  <si>
    <t>дорожный знак 1.23 "Дети" Ул.Ленинградская</t>
  </si>
  <si>
    <t xml:space="preserve">дорожный знак 1.23 "Дети" Ул.Центральная	</t>
  </si>
  <si>
    <t xml:space="preserve">дорожный знак 1.23 "Дети"Ул.3-го Октября 	</t>
  </si>
  <si>
    <t xml:space="preserve">дорожный знак 1.23 "Дети"Ул.Вологина	</t>
  </si>
  <si>
    <t>дорожный знак 1.23 "Дети"Ул.Гая</t>
  </si>
  <si>
    <t>дорожный знак 1.23 "Дети"пер.Железнодорожный</t>
  </si>
  <si>
    <t>дорожный знак 1.23 "Дети"ул.Вологина</t>
  </si>
  <si>
    <t>дорожный знак 1.23 "Дети"ул.Гая</t>
  </si>
  <si>
    <t>дорожный знак 1.23 "Дети"ул.Центральная</t>
  </si>
  <si>
    <t>2257</t>
  </si>
  <si>
    <t>дорожный знак 1.23 +3.24 (школа №2)</t>
  </si>
  <si>
    <t>2343-44</t>
  </si>
  <si>
    <t>дорожный знак 1.23+ 3.24 Шк.№5</t>
  </si>
  <si>
    <t>2280</t>
  </si>
  <si>
    <t>дорожный знак 1.23+ 3.24 шк.№8</t>
  </si>
  <si>
    <t>2278</t>
  </si>
  <si>
    <t>дорожный знак 1.23+ 3.24 шк.№8 ул.Гая</t>
  </si>
  <si>
    <t>2320-21</t>
  </si>
  <si>
    <t>дорожный знак 1.23+3.24 Шк. №11</t>
  </si>
  <si>
    <t>2277</t>
  </si>
  <si>
    <t>дорожный знак 1.23+3.24 шк.№2</t>
  </si>
  <si>
    <t>2319</t>
  </si>
  <si>
    <t>дорожный знак 1.23.+ 3.24</t>
  </si>
  <si>
    <t>2341-42</t>
  </si>
  <si>
    <t>дорожный знак 1.23.+ 3.24 шк.№9             2 шт.</t>
  </si>
  <si>
    <t xml:space="preserve">дорожный знак 1.34.1 "Направление поворота" Ул.Ульяновская,247	</t>
  </si>
  <si>
    <t xml:space="preserve">дорожный знак 1.34.2 "Направление поворота Ул.Ульяновская,147	</t>
  </si>
  <si>
    <t xml:space="preserve">дорожный знак 1.34.2 "Направление поворота Ул.Ульяновская,79 	</t>
  </si>
  <si>
    <t>дорожный знак 1.6. (равнозначный перекресток), перекресток ул.Ленина и пер.Кирпи</t>
  </si>
  <si>
    <t xml:space="preserve">дорожный знак 2.1 "Главная дорога"  Ул.Ульяновская,203	</t>
  </si>
  <si>
    <t>дорожный знак 2.1 "Главная дорога" ул.Ленина</t>
  </si>
  <si>
    <t>дорожный знак 2.1 "Главная дорога" ул.Ульяновская,113</t>
  </si>
  <si>
    <t>2279</t>
  </si>
  <si>
    <t>дорожный знак 2.1 шк.№8</t>
  </si>
  <si>
    <t>дорожный знак 2.1, 2.2 -      7 ед.</t>
  </si>
  <si>
    <t>дорожный знак 2.1. "Главная дорога" ул.Мичурина</t>
  </si>
  <si>
    <t>дорожный знак 2.1. "Главная дорога"2.1. "Главная дорога" ул.Мичурина перекресток</t>
  </si>
  <si>
    <t>дорожный знак 2.1. (гл.дорога), ул.Пролетарская</t>
  </si>
  <si>
    <t xml:space="preserve">дорожный знак 2.2 "Конец главной дороги"  Ул.Ленина	</t>
  </si>
  <si>
    <t>2334</t>
  </si>
  <si>
    <t>дорожный знак 2.4  пересечение ул.Пушкина с ул.Мира</t>
  </si>
  <si>
    <t>дорожный знак 2.4 "Уступи дорогу" ул.Гоголя,62</t>
  </si>
  <si>
    <t xml:space="preserve">дорожный знак 2.4 "Уступите дорогу" Ул.Аипова	</t>
  </si>
  <si>
    <t xml:space="preserve">дорожный знак 2.4 "Уступите дорогу" Ул.Астрахаская	</t>
  </si>
  <si>
    <t xml:space="preserve">дорожный знак 2.4 "Уступите дорогу" Ул.Гая	</t>
  </si>
  <si>
    <t xml:space="preserve">дорожный знак 2.4 "Уступите дорогу" Ул.Гоголя,62	</t>
  </si>
  <si>
    <t xml:space="preserve">дорожный знак 2.4 "Уступите дорогу" Ул.Куйбышева,21	</t>
  </si>
  <si>
    <t>дорожный знак 2.4 "Уступите дорогу" Ул.Макаренко</t>
  </si>
  <si>
    <t xml:space="preserve">дорожный знак 2.4 "Уступите дорогу" Ул.Центральная,12	</t>
  </si>
  <si>
    <t>дорожный знак 2.4 (ул.Дзержинского,27)</t>
  </si>
  <si>
    <t>2284</t>
  </si>
  <si>
    <t>дорожный знак 2.4 ул.Гая выезд с автостанции</t>
  </si>
  <si>
    <t>дорожный знак 2.4 ул.Ленинградская -  13 ед.</t>
  </si>
  <si>
    <t>2333</t>
  </si>
  <si>
    <t>дорожный знак 2.4 ул.Транспортная пересечение с ул.Мира</t>
  </si>
  <si>
    <t>2276</t>
  </si>
  <si>
    <t>дорожный знак 2.4 ул.гая напротив маг."Виномаркет"</t>
  </si>
  <si>
    <t>2281</t>
  </si>
  <si>
    <t>дорожный знак 2.4 шк.№8</t>
  </si>
  <si>
    <t>дорожный знак 2.4. (уступите дорогу), пер.Больничный</t>
  </si>
  <si>
    <t>дорожный знак 2.4. (уступите дорогу), ул.Дзержинского</t>
  </si>
  <si>
    <t>дорожный знак 2.4. (уступите дорогу), ул.Ленина</t>
  </si>
  <si>
    <t>дорожный знак 2.4. ул.Ульяновская, путепровод</t>
  </si>
  <si>
    <t>2336</t>
  </si>
  <si>
    <t>дорожный знак 2.6 от Хл.базы по п.Первомайск (эстокада в п.Первомайск)</t>
  </si>
  <si>
    <t>2315</t>
  </si>
  <si>
    <t>дорожный знак 2.6 ул.Мира 169</t>
  </si>
  <si>
    <t>дорожный знак 2.6 ул.Ульяновская,ж/д переезд</t>
  </si>
  <si>
    <t>2335</t>
  </si>
  <si>
    <t>дорожный знак 2.7  от Хл.базы до п.Первомайск (эстакада в п.Первомайск)</t>
  </si>
  <si>
    <t>2317</t>
  </si>
  <si>
    <t>дорожный знак 2.7 ул.3-го Октября,1</t>
  </si>
  <si>
    <t>2295</t>
  </si>
  <si>
    <t>дорожный знак 2.7 ул.Ульяновская,ж/д переезд</t>
  </si>
  <si>
    <t>дорожный знак 3,24  "Ограничение максимальной скорости" Ул.3-го Октября,5</t>
  </si>
  <si>
    <t>дорожный знак 3,24  "Ограничение максимальной скорости" Ул.Мичурина,22</t>
  </si>
  <si>
    <t>2327</t>
  </si>
  <si>
    <t>дорожный знак 3,33 ул.Ленинградская, ж/д переезд</t>
  </si>
  <si>
    <t>дорожный знак 3.1. (въезд запрещен) , Аиповский спуск</t>
  </si>
  <si>
    <t>дорожный знак 3.13 "Ограничение высоты" Ул.Дзержинского</t>
  </si>
  <si>
    <t xml:space="preserve">дорожный знак 3.13 "Ограничение высоты" Ул.Ленина	</t>
  </si>
  <si>
    <t>дорожный знак 3.13 "Ограничение высоты" Ул.Мичурина</t>
  </si>
  <si>
    <t xml:space="preserve">дорожный знак 3.13 "Ограничение высоты" Ул.Центральная	</t>
  </si>
  <si>
    <t>дорожный знак 3.13 "Ограничение высоты"Аиповский спуск</t>
  </si>
  <si>
    <t>дорожный знак 3.13 "Ограничение высоты"Ул.Дзержинского</t>
  </si>
  <si>
    <t>дорожный знак 3.13 "Ограничение высоты"Ул.Кирова</t>
  </si>
  <si>
    <t>дорожный знак 3.13 "Ограничение высоты"ул.Ленина</t>
  </si>
  <si>
    <t>дорожный знак 3.13 "Ограничение высоты"ул.Ленинградская</t>
  </si>
  <si>
    <t>дорожный знак 3.13 "Ограничение высоты"ул.Макаренко</t>
  </si>
  <si>
    <t>дорожный знак 3.13 ул.Ленинградская  -  2 ед.</t>
  </si>
  <si>
    <t>2270</t>
  </si>
  <si>
    <t>дорожный знак 3.2     ул.Ленина,54</t>
  </si>
  <si>
    <t>2338</t>
  </si>
  <si>
    <t>дорожный знак 3.2    ул.Ленина,54</t>
  </si>
  <si>
    <t>2325</t>
  </si>
  <si>
    <t>дорожный знак 3.20 ул.Макаренко</t>
  </si>
  <si>
    <t>2314</t>
  </si>
  <si>
    <t>дорожный знак 3.24     перекресток ул. Мира- Мичурина</t>
  </si>
  <si>
    <t>дорожный знак 3.24 "Ограничение максимальной скорости"ул.Ленинградская</t>
  </si>
  <si>
    <t>дорожный знак 3.24 "Ограничение максимальной скорости"ул.Ульяновская</t>
  </si>
  <si>
    <t>дорожный знак 3.24 "Ограничение максимальной скорости"улМакаренко</t>
  </si>
  <si>
    <t>дорожный знак 3.24 (ограничение скорости 40) ул.Мира</t>
  </si>
  <si>
    <t>2305</t>
  </si>
  <si>
    <t>дорожный знак 3.24 ДК Волга</t>
  </si>
  <si>
    <t>дорожный знак 3.24 ул. Ленинградская 2 шт.</t>
  </si>
  <si>
    <t>2298</t>
  </si>
  <si>
    <t>дорожный знак 3.24 ул.Ленина,94</t>
  </si>
  <si>
    <t>2286</t>
  </si>
  <si>
    <t>дорожный знак 3.24 ул.Ульяновская путепровод</t>
  </si>
  <si>
    <t>дорожный знак 3.25 "Конец зоны ограничения максимальной скорости" Ул. Ленинградс</t>
  </si>
  <si>
    <t>дорожный знак 3.27 (остановка запрещена) - 2 ед пер.Железножорожный</t>
  </si>
  <si>
    <t>дорожный знак 3.27 (остановка запрещена) - 2 ед ул.3-го Октября,17</t>
  </si>
  <si>
    <t>дорожный знак 3.27 (остановка запрещена) ул.Вологина,7 - 2 ед.</t>
  </si>
  <si>
    <t>дорожный знак 3.27 (остановка запрещена) ул.Гая,39 - 2 ед.</t>
  </si>
  <si>
    <t>дорожный знак 3.27 (остановка запрещена) ул.Ленина</t>
  </si>
  <si>
    <t>дорожный знак 3.27 (остановка запрещена) ул.Центральная 14- 2 ед.</t>
  </si>
  <si>
    <t>2349</t>
  </si>
  <si>
    <t>дорожный знак 3.27 (ул.Ленина,54)</t>
  </si>
  <si>
    <t>2346</t>
  </si>
  <si>
    <t>дорожный знак 3.27 ул.Ленина,54</t>
  </si>
  <si>
    <t>дорожный знак 3.27. (остановка запрещена) пер.Кирпичный,1 - 2 ед.</t>
  </si>
  <si>
    <t>дорожный знак 3.32	 ул.Ленинградская</t>
  </si>
  <si>
    <t>2288</t>
  </si>
  <si>
    <t>дорожный знак 3.32 ул.Ульчновская, путепровод</t>
  </si>
  <si>
    <t>2289</t>
  </si>
  <si>
    <t>дорожный знак 3.33 ул.Ульяновская путепровод</t>
  </si>
  <si>
    <t>2291</t>
  </si>
  <si>
    <t>дорожный знак 3.33 ул.Ульяновская, путепровод</t>
  </si>
  <si>
    <t xml:space="preserve">дорожный знак 3.4 "Движение грузовых автомобилей запрещено" Центральный спуск	</t>
  </si>
  <si>
    <t>дорожный знак 4.2.1 "Объезд препятствия справа"</t>
  </si>
  <si>
    <t xml:space="preserve">дорожный знак 4.2.2 " Объезд препятствий слева" Ул.Ульяновская,53
</t>
  </si>
  <si>
    <t>дорожный знак 4.2.2 "Объезд препятствия слева"ул.Мира</t>
  </si>
  <si>
    <t>2301-02</t>
  </si>
  <si>
    <t>дорожный знак 4.8.1 - 2 ед     ул.Мира Автохозяйство</t>
  </si>
  <si>
    <t>2254</t>
  </si>
  <si>
    <t>дорожный знак 4.8.2 (ул.Батракская поворот на ул.Ленинградская)</t>
  </si>
  <si>
    <t>2323</t>
  </si>
  <si>
    <t>дорожный знак 4.8.2 ул.3-го Октября выезд на ул. Пионерскую</t>
  </si>
  <si>
    <t>2296</t>
  </si>
  <si>
    <t>дорожный знак 4.8.2 ул.Ульяновская,ж/д перезд</t>
  </si>
  <si>
    <t>2287</t>
  </si>
  <si>
    <t>дорожный знак 4.8.2 ул.Ульяновская. путепровод</t>
  </si>
  <si>
    <t>дорожный знак 4.8.3 "Направление движения с опасными грузами" Ул.Ульяновская,113</t>
  </si>
  <si>
    <t>2347-48</t>
  </si>
  <si>
    <t>дорожный знак 4.8.3 - 2 ед. ул.Ленинградская переезд</t>
  </si>
  <si>
    <t>2328</t>
  </si>
  <si>
    <t>дорожный знак 4.8.3 ул.Ленинградская, ж/д переезд</t>
  </si>
  <si>
    <t>2324</t>
  </si>
  <si>
    <t>2322</t>
  </si>
  <si>
    <t>дорожный знак 4.8.3 ул.Пионерская выезд на ул.3-го Октября</t>
  </si>
  <si>
    <t>дорожный знак 5.16 "Место остановки автобуса -2 шт. ул.Ленинаградская</t>
  </si>
  <si>
    <t>дорожный знак 5.16 "Место остановки автобуса и (или)троллейбуса" Ул.3-го Октября</t>
  </si>
  <si>
    <t>дорожный знак 5.16 "Место остановки автобуса и (или)троллейбуса" Ул.Ленина,75</t>
  </si>
  <si>
    <t xml:space="preserve">дорожный знак 5.16 "Место остановки автобуса и (или)троллейбуса" Ул.Ленина,75	</t>
  </si>
  <si>
    <t>дорожный знак 5.16 "Место остановки автобуса и (или)троллейбуса" Ул.Мира,115</t>
  </si>
  <si>
    <t xml:space="preserve">дорожный знак 5.16 "Место остановки автобуса и (или)троллейбуса" Ул.Мира,115	</t>
  </si>
  <si>
    <t>дорожный знак 5.16 "Место остановки автобуса и (или)троллейбуса" Ул.Мира,169</t>
  </si>
  <si>
    <t xml:space="preserve">дорожный знак 5.16 "Место остановки автобуса и (или)троллейбуса" Ул.Мира,169	</t>
  </si>
  <si>
    <t xml:space="preserve">дорожный знак 5.16 "Место остановки автобуса и (или)троллейбуса" Ул.Мира,53	</t>
  </si>
  <si>
    <t>дорожный знак 5.16 "Место остановки автобуса и (или)троллейбуса" Ул.Шмидта,1</t>
  </si>
  <si>
    <t xml:space="preserve">дорожный знак 5.16 "Место остановки автобуса и (или)троллейбуса" Ул.Шмидта,1	</t>
  </si>
  <si>
    <t>дорожный знак 5.16 "Место остановки автобуса и (или)троллейбуса"Ул.Батракская,8</t>
  </si>
  <si>
    <t xml:space="preserve">дорожный знак 5.16 "Место остановки автобуса и (или)троллейбуса"Ул.Батракская,8	</t>
  </si>
  <si>
    <t xml:space="preserve">дорожный знак 5.16 "Место остановки автобуса и (или)троллейбуса"Ул.Ленина,61	</t>
  </si>
  <si>
    <t xml:space="preserve">дорожный знак 5.16 "Место остановки автобуса и (или)троллейбуса"Ул.Макаренко,28	</t>
  </si>
  <si>
    <t>дорожный знак 5.16 "Место остановки автобуса и (или)троллейбуса"Ул.Мира,51</t>
  </si>
  <si>
    <t xml:space="preserve">дорожный знак 5.16 "Место остановки автобуса и (или)троллейбуса"Ул.Мира,51	</t>
  </si>
  <si>
    <t>дорожный знак 5.16 "Место остановки автобуса и (или)троллейбуса"Ул.Ульяновская,2</t>
  </si>
  <si>
    <t>дорожный знак 5.16 "Место остановки автобуса и (или)троллейбуса"Ул.Шмидта,2</t>
  </si>
  <si>
    <t xml:space="preserve">дорожный знак 5.16 "Место остановки автобуса и (или)троллейбуса"Ул.Шмидта,2	</t>
  </si>
  <si>
    <t>дорожный знак 5.16 "Место остановки автобуса и (или)троллейбуса"ул.Ленина,61</t>
  </si>
  <si>
    <t>дорожный знак 5.16 "Место остановки автобуса"ул.Ульяновская,113</t>
  </si>
  <si>
    <t>дорожный знак 5.16 "Место остановки автобуса-2шт. пер.Кирпичный</t>
  </si>
  <si>
    <t>дорожный знак 5.16 "Место остановки автобуса-2шт.ул.Ленина</t>
  </si>
  <si>
    <t>дорожный знак 5.16 "Место остановки автобуса2 шт. ул.Дзержинского</t>
  </si>
  <si>
    <t>дорожный знак 5.16 "Место остановки автобуса2шт. ул.Кирова</t>
  </si>
  <si>
    <t>дорожный знак 5.16 ул.Ленинградская - 12 шт.</t>
  </si>
  <si>
    <t>дорожный знак 5.16"Место остановки автобуса"ул.Мира,115</t>
  </si>
  <si>
    <t>дорожный знак 5.19.1  "Пешеходный переход" Ул.Кирова,12</t>
  </si>
  <si>
    <t>дорожный знак 5.19.1  "Пешеходный переход"Ул.Кирова,12</t>
  </si>
  <si>
    <t>дорожный знак 5.19.1  "Пешеходный переход"ул.Ленина,40</t>
  </si>
  <si>
    <t>дорожный знак 5.19.1  Пешеходный переход-2 ул.Ульяновская,35</t>
  </si>
  <si>
    <t>дорожный знак 5.19.1  Пешеходный переходул.Ленина,125</t>
  </si>
  <si>
    <t>дорожный знак 5.19.1  Пешеходный переходул.Ленина,127</t>
  </si>
  <si>
    <t>дорожный знак 5.19.1  Центральный съезд    (у ФОКа)</t>
  </si>
  <si>
    <t>Оперативное управление c 08.11.2017 -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</si>
  <si>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 xml:space="preserve">дорожный знак 5.19.1  Центральный съезд    (у ФОКа)
</t>
  </si>
  <si>
    <t>дорожный знак 5.19.1 "Пешеходный переход" - 2 ед. ул.Гая</t>
  </si>
  <si>
    <t>дорожный знак 5.19.1 "Пешеходный переход" Ул.Ленина,40</t>
  </si>
  <si>
    <t>дорожный знак 5.19.1 "Пешеходный переход" Ул.Ленинградская,125</t>
  </si>
  <si>
    <t xml:space="preserve">дорожный знак 5.19.1 "Пешеходный переход" Ул.Ленинградская,55	</t>
  </si>
  <si>
    <t xml:space="preserve">дорожный знак 5.19.1 "Пешеходный переход"Ул.Ленина	</t>
  </si>
  <si>
    <t xml:space="preserve">дорожный знак 5.19.1 "Пешеходный переход"Ул.Ленина		</t>
  </si>
  <si>
    <t xml:space="preserve">дорожный знак 5.19.1 "Пешеходный переход"Ул.Ленинрадская,127	</t>
  </si>
  <si>
    <t xml:space="preserve">дорожный знак 5.19.1 "Пешеходный переход"Ул.Ульяновская,35	</t>
  </si>
  <si>
    <t>дорожный знак 5.19.1 "Пешеходный переход"пер.Кирпичный</t>
  </si>
  <si>
    <t>2265</t>
  </si>
  <si>
    <t>дорожный знак 5.19.1 ( ул.Ленина пер.Кирпичный)</t>
  </si>
  <si>
    <t>дорожный знак 5.19.1 (Пешеходный переход) ул.Водников спуск Батракский</t>
  </si>
  <si>
    <t>дорожный знак 5.19.1 (Пешеходный переход) ул.Кирова,2</t>
  </si>
  <si>
    <t>дорожный знак 5.19.1 (Пешеходный переход) ул.Ленина перекресток пер.Чапаева</t>
  </si>
  <si>
    <t>дорожный знак 5.19.1 (Пешеходный переход)- 2 ед. ул.Ленинградская</t>
  </si>
  <si>
    <t>дорожный знак 5.19.1 (Пешеходный переход)5.19.2 (Пешеходный переход) ул.Ленина п</t>
  </si>
  <si>
    <t>дорожный знак 5.19.1 (Пешеходный переход)магазин "Семь звезд"</t>
  </si>
  <si>
    <t>2264</t>
  </si>
  <si>
    <t>дорожный знак 5.19.1 (перекресток ул.Ленина пер.Кирпичный)</t>
  </si>
  <si>
    <t>2263</t>
  </si>
  <si>
    <t>2262</t>
  </si>
  <si>
    <t>дорожный знак 5.19.1 (пешеходный переход) , ул.Дзержинского,27</t>
  </si>
  <si>
    <t>дорожный знак 5.19.1 (пешеходный переход) - 2 ед. пер.Железнодорожный</t>
  </si>
  <si>
    <t>2255</t>
  </si>
  <si>
    <t>дорожный знак 5.19.1 (пешеходный переход) - 2 ед. ул.Ленинградская</t>
  </si>
  <si>
    <t>дорожный знак 5.19.1 (пешеходный переход) - 2 ед. ул.Центральная</t>
  </si>
  <si>
    <t>дорожный знак 5.19.1 (пешеходный переход) в р-не ж/д переезда 973 (ул.Ленинградс</t>
  </si>
  <si>
    <t>дорожный знак 5.19.1 (пешеходный переход) ул.3 Октября  - 2 ед.</t>
  </si>
  <si>
    <t>дорожный знак 5.19.1 (пешеходный переход) ул.3 Октября - 2 ед.</t>
  </si>
  <si>
    <t>дорожный знак 5.19.1 (пешеходный переход) ул.Ленина- 2 ед.</t>
  </si>
  <si>
    <t>дорожный знак 5.19.1 (пешеходный переход) ул.Макаренко - 2 ед.</t>
  </si>
  <si>
    <t>дорожный знак 5.19.1 (пешеходный переход), ул.Ленина, "Швейная ф-ка" - 2 ед.</t>
  </si>
  <si>
    <t>дорожный знак 5.19.1 (пешеходный переход), ул.Ленина,54 (Администрация)</t>
  </si>
  <si>
    <t>дорожный знак 5.19.1 (пешеходный переход), шк.№8 - 2 ед.</t>
  </si>
  <si>
    <t>дорожный знак 5.19.1 (пешеходный переход),ул.Ленина,43</t>
  </si>
  <si>
    <t>дорожный знак 5.19.1 (пешеходный переход)- 2 ед. ул.Вологина</t>
  </si>
  <si>
    <t>2260</t>
  </si>
  <si>
    <t>дорожный знак 5.19.1 (ул.Ленина,43)</t>
  </si>
  <si>
    <t>2306-09</t>
  </si>
  <si>
    <t>дорожный знак 5.19.1 - 4 ед. перекресток ул.Мира- Мичурина</t>
  </si>
  <si>
    <t xml:space="preserve">дорожный знак 5.19.1 Пер.Кирпичный  (у здания "Полиция")
</t>
  </si>
  <si>
    <t>дорожный знак 5.19.1 магазин "Семь звезд", ул.Мира (местный проезд)</t>
  </si>
  <si>
    <t xml:space="preserve">дорожный знак 5.19.1 р-н ж/д вокзала  ул.  3-го Октября (после ул.Станционная)
</t>
  </si>
  <si>
    <t xml:space="preserve">дорожный знак 5.19.1 р-н ж/д вокзала ул.  3-го Октября (после ул.Станционная)
</t>
  </si>
  <si>
    <t>2271</t>
  </si>
  <si>
    <t>дорожный знак 5.19.1 торговый центр до пер.Кирпичный</t>
  </si>
  <si>
    <t>2275</t>
  </si>
  <si>
    <t>дорожный знак 5.19.1 торговый центр по пер.Кирпичный</t>
  </si>
  <si>
    <t>2272</t>
  </si>
  <si>
    <t>дорожный знак 5.19.1 ул. 3-го Октября, магазин "Бристоль"</t>
  </si>
  <si>
    <t>2330</t>
  </si>
  <si>
    <t>дорожный знак 5.19.1 ул.Ленина,54</t>
  </si>
  <si>
    <t>дорожный знак 5.19.1 ул.Мира, проезд на ул.Баха</t>
  </si>
  <si>
    <t>дорожный знак 5.19.1, 5.19.2 ул.Ленинградская 4 шт.</t>
  </si>
  <si>
    <t>дорожный знак 5.19.2  "Пешеходный переход"Ул.Кирова,12</t>
  </si>
  <si>
    <t>дорожный знак 5.19.2  "Пешеходный переход"Ул.Кирова,12
5.19.2  "Пешеходный перех</t>
  </si>
  <si>
    <t>дорожный знак 5.19.2  Пешеходный переход ул.Гая,58</t>
  </si>
  <si>
    <t>дорожный знак 5.19.2  Пешеходный переходул.Ленинградская,87</t>
  </si>
  <si>
    <t>дорожный знак 5.19.2  пер.Кирпичный (у здания "Полиция")</t>
  </si>
  <si>
    <t>дорожный знак 5.19.2  ул.3го Октября, м-н "Бристоль"</t>
  </si>
  <si>
    <t>дорожный знак 5.19.2 "Пешеходный переход"- 2 ед. ул.Гая</t>
  </si>
  <si>
    <t xml:space="preserve">дорожный знак 5.19.2 "Пешеходный переход"Пер.Чапаева	</t>
  </si>
  <si>
    <t>дорожный знак 5.19.2 "Пешеходный переход"пер.Чапаева</t>
  </si>
  <si>
    <t>дорожный знак 5.19.2 (Пешеходный переход) ул.Водников спуск Батракский</t>
  </si>
  <si>
    <t>дорожный знак 5.19.2 (Пешеходный переход) ул.Кирова,2</t>
  </si>
  <si>
    <t>дорожный знак 5.19.2 (Пешеходный переход) ул.Ленина перекресток пер.Чапаева</t>
  </si>
  <si>
    <t>дорожный знак 5.19.2 (Пешеходный переход)маг-н "Семь звезд"</t>
  </si>
  <si>
    <t>дорожный знак 5.19.2 (Пешеходный переход)перекресток пер.Чапаева ул.Ленина</t>
  </si>
  <si>
    <t>дорожный знак 5.19.2 (Пешеходный переход)перекресток ул.Ленина пер.Железнодорожн</t>
  </si>
  <si>
    <t>2269</t>
  </si>
  <si>
    <t>дорожный знак 5.19.2 (перекресток ул.Ленина пер. Кирпичный)</t>
  </si>
  <si>
    <t>2266</t>
  </si>
  <si>
    <t>дорожный знак 5.19.2 (перекресток ул.Ленина пер.Кирпичный)</t>
  </si>
  <si>
    <t>2267</t>
  </si>
  <si>
    <t>2268</t>
  </si>
  <si>
    <t>дорожный знак 5.19.2 (пешеходный переход) , ул.Дзержинского,27</t>
  </si>
  <si>
    <t>2300</t>
  </si>
  <si>
    <t>дорожный знак 5.19.2 (пешеходный переход) - 2 ед. ул.Вологина</t>
  </si>
  <si>
    <t>дорожный знак 5.19.2 (пешеходный переход) - 2 ед. ул.Центральная</t>
  </si>
  <si>
    <t>дорожный знак 5.19.2 (пешеходный переход) в р-не ж/д переезда 973 (ул.Ленинградс</t>
  </si>
  <si>
    <t>дорожный знак 5.19.2 (пешеходный переход) ул.3 Октября - 2 ед.</t>
  </si>
  <si>
    <t>дорожный знак 5.19.2 (пешеходный переход) ул.Ленина, "Швейная ф-ка" - 2 ед.</t>
  </si>
  <si>
    <t>дорожный знак 5.19.2 (пешеходный переход) ул.Ленина,43</t>
  </si>
  <si>
    <t>дорожный знак 5.19.2 (пешеходный переход) ул.Ленина- 2 ед.</t>
  </si>
  <si>
    <t>дорожный знак 5.19.2 (пешеходный переход) ул.Макаренко- 2 ед.</t>
  </si>
  <si>
    <t>дорожный знак 5.19.2 (пешеходный переход) ул.Хлебная- 2 ед.</t>
  </si>
  <si>
    <t>дорожный знак 5.19.2 (пешеходный переход), шк.№8 - 2 ед.</t>
  </si>
  <si>
    <t>дорожный знак 5.19.2 (пешеходный переход)- 2 ед. пер.Железнодорожный</t>
  </si>
  <si>
    <t>2261</t>
  </si>
  <si>
    <t>дорожный знак 5.19.2 (ул.Ленина,43)</t>
  </si>
  <si>
    <t>2310-13</t>
  </si>
  <si>
    <t>дорожный знак 5.19.2 4 ед. перекресток Мира-Мичурина</t>
  </si>
  <si>
    <t>дорожный знак 5.19.2 Пешеходный переход ул.Кирова,12</t>
  </si>
  <si>
    <t>дорожный знак 5.19.2 Центральный съезд (у ФОКа)</t>
  </si>
  <si>
    <t>дорожный знак 5.19.2 м-н "Семь звезд, ул.Мира (местный проезд)</t>
  </si>
  <si>
    <t>дорожный знак 5.19.2 р-он ж/д вокзала ул.3го Октября, после ул.Станционная</t>
  </si>
  <si>
    <t>2273</t>
  </si>
  <si>
    <t>дорожный знак 5.19.2 торговый центр по пер.Кирпичный</t>
  </si>
  <si>
    <t>дорожный знак 5.19.2 ул.3го Октября, м-н "Бристоль"</t>
  </si>
  <si>
    <t>2329</t>
  </si>
  <si>
    <t>дорожный знак 5.19.2 ул.Ленина,54</t>
  </si>
  <si>
    <t>дорожный знак 5.19.2 ул.Мира, проезд на ул.Баха</t>
  </si>
  <si>
    <t>дорожный знак 5.19.2. (пешеходный переход), ул.Ленина,54 (Администрация)</t>
  </si>
  <si>
    <t xml:space="preserve">дорожный знак 5.19.2Пешеходный переход ул.Ленинградская,55
</t>
  </si>
  <si>
    <t xml:space="preserve">дорожный знак 6.4 "Место стоянки"Пер.Кирпичный	</t>
  </si>
  <si>
    <t xml:space="preserve">дорожный знак 7.17 "Бассейн или пляж"Ул.Сплавная	</t>
  </si>
  <si>
    <t>дорожный знак 8.1.1. (расстояние до объекта) - 2 ед. ул.Ленина,54</t>
  </si>
  <si>
    <t xml:space="preserve">дорожный знак 8.1.4 "Расстояние до объекта" 3-его Октября	</t>
  </si>
  <si>
    <t xml:space="preserve">дорожный знак 8.1.4 "Расстояние до объекта" Ул.Ленинградская	</t>
  </si>
  <si>
    <t xml:space="preserve">дорожный знак 8.1.4 "Расстояние до объекта" Ул.Макаренко	</t>
  </si>
  <si>
    <t xml:space="preserve">дорожный знак 8.1.4 "Расстояние до объекта" Ул.Мира	</t>
  </si>
  <si>
    <t>дорожный знак 8.1.4 "Расстояние до объекта" Ул.Пролетарская</t>
  </si>
  <si>
    <t>дорожный знак 8.13  ул.Пролетарская,путепровод</t>
  </si>
  <si>
    <t xml:space="preserve">дорожный знак 8.13 "Направление главной дороги"3-го Октября	</t>
  </si>
  <si>
    <t xml:space="preserve">дорожный знак 8.13 "Направление главной дороги"Пер.Кирпичный	</t>
  </si>
  <si>
    <t xml:space="preserve">дорожный знак 8.13 "Направление главной дороги"Ул.Вологина	</t>
  </si>
  <si>
    <t xml:space="preserve">дорожный знак 8.13 "Направление главной дороги"Ул.Гая	</t>
  </si>
  <si>
    <t xml:space="preserve">дорожный знак 8.13 "Направление главной дороги"Ул.Дзержинского	</t>
  </si>
  <si>
    <t xml:space="preserve">дорожный знак 8.13 "Направление главной дороги"Ул.Кирова	</t>
  </si>
  <si>
    <t xml:space="preserve">дорожный знак 8.13 "Направление главной дороги"Ул.Ленина	</t>
  </si>
  <si>
    <t xml:space="preserve">дорожный знак 8.13 "Направление главной дороги"Ул.Ленинградская	</t>
  </si>
  <si>
    <t xml:space="preserve">дорожный знак 8.13 "Направление главной дороги"Ул.Мира	</t>
  </si>
  <si>
    <t>дорожный знак 8.13 "Направление дороги"2.1. "Главная дорога"2.1. "Главная дорога</t>
  </si>
  <si>
    <t>дорожный знак 8.13 "Направление дороги"8.13 "Направление дороги"2.1. "Главная до</t>
  </si>
  <si>
    <t>дорожный знак 8.13 ул.Ленинградская</t>
  </si>
  <si>
    <t>2283</t>
  </si>
  <si>
    <t>дорожный знак 8.13 шк.№8</t>
  </si>
  <si>
    <t>2282</t>
  </si>
  <si>
    <t>дорожный знак 8.17 "Инвалид"Пер.Кирпичный</t>
  </si>
  <si>
    <t>дорожный знак 8.2.1 "Зона действия"пер.Железнодорожный</t>
  </si>
  <si>
    <t>дорожный знак 8.2.1 "Зона действия"ул.Вологина</t>
  </si>
  <si>
    <t>дорожный знак 8.2.1 "Зона действия"ул.Гая</t>
  </si>
  <si>
    <t>дорожный знак 8.2.1 "Зона действия"ул.Центральная</t>
  </si>
  <si>
    <t>дорожный знак 8.2.1. "Расстояние до объекта" , ул.Ленина, - 2 ед</t>
  </si>
  <si>
    <t>дорожный знак 8.2.1. "Расстояние до объекта" , ул.Макаренко</t>
  </si>
  <si>
    <t>дорожный знак 8.2.1. "Расстояние до объекта" ул.Ленина</t>
  </si>
  <si>
    <t>дорожный знак 8.2.4 (Зона действия), ул.Ленина,94 - 2 ед.</t>
  </si>
  <si>
    <t>дорожный знак 8.3.2 " Направление действия" Ул.Мира</t>
  </si>
  <si>
    <t>дорожный знак 8.3.3 (направление действия)  ул.Ленина</t>
  </si>
  <si>
    <t>2339-2340</t>
  </si>
  <si>
    <t>дорожный знак Дорожный знак -2 ед.        ул.Мира</t>
  </si>
  <si>
    <t>дорожный знак Опасный поворот" Ул.Ульяновская,147</t>
  </si>
  <si>
    <t>038.4.0007</t>
  </si>
  <si>
    <t>дорожный знак Пешеходный переход 5.19.1</t>
  </si>
  <si>
    <t>постановление c 10.11.2015 -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</si>
  <si>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038.4.0021</t>
  </si>
  <si>
    <t>Оперативное управление c 10.11.2015 -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</si>
  <si>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038.4.0009</t>
  </si>
  <si>
    <t>038.4.0010</t>
  </si>
  <si>
    <t>038.4.0011</t>
  </si>
  <si>
    <t>038.4.0012</t>
  </si>
  <si>
    <t>038.4.0013</t>
  </si>
  <si>
    <t>038.4.0014</t>
  </si>
  <si>
    <t>038.4.0015</t>
  </si>
  <si>
    <t>038.4.0016</t>
  </si>
  <si>
    <t>038.4.0017</t>
  </si>
  <si>
    <t>038.4.0018</t>
  </si>
  <si>
    <t>038.4.0019</t>
  </si>
  <si>
    <t>038.4.0020</t>
  </si>
  <si>
    <t>038.4.0022</t>
  </si>
  <si>
    <t>038.4.0008</t>
  </si>
  <si>
    <t>038.4.0028</t>
  </si>
  <si>
    <t>дорожный знак Пешеходный переход 5.19.2</t>
  </si>
  <si>
    <t>038.4.0029</t>
  </si>
  <si>
    <t>038.4.0030</t>
  </si>
  <si>
    <t>038.4.0031</t>
  </si>
  <si>
    <t>038.4.0032</t>
  </si>
  <si>
    <t>038.4.0033</t>
  </si>
  <si>
    <t>038.4.0034</t>
  </si>
  <si>
    <t>038.4.0035</t>
  </si>
  <si>
    <t>038.4.0036</t>
  </si>
  <si>
    <t>038.4.0037</t>
  </si>
  <si>
    <t>038.4.0038</t>
  </si>
  <si>
    <t>038.4.0023</t>
  </si>
  <si>
    <t>038.4.0024</t>
  </si>
  <si>
    <t>038.4.0025</t>
  </si>
  <si>
    <t>038.4.0026</t>
  </si>
  <si>
    <t>038.4.0027</t>
  </si>
  <si>
    <t>дорожный знак Схема объездов:Совхозный спуск</t>
  </si>
  <si>
    <t>дорожный знак Схема объездов:Ул.Ульяновская</t>
  </si>
  <si>
    <t>дорожный знак Схема объездов:ул Батракская</t>
  </si>
  <si>
    <t>дорожный знак Схема объездов:ул.3-го Октября</t>
  </si>
  <si>
    <t xml:space="preserve">дорожный знак Устройство барьерных ограждений из стали на металлических стойках </t>
  </si>
  <si>
    <t>дорожный знак расстояние до объекта), ул.3-го Октября - 2 ед.</t>
  </si>
  <si>
    <t>0616...296</t>
  </si>
  <si>
    <t xml:space="preserve">доска </t>
  </si>
  <si>
    <t>доска  3-х элементная</t>
  </si>
  <si>
    <t>0616..697</t>
  </si>
  <si>
    <t>доска  аудиторная 3-х элем.</t>
  </si>
  <si>
    <t>0616..124</t>
  </si>
  <si>
    <t>доска  аудиторная пятиэлементная</t>
  </si>
  <si>
    <t>доска  аудиторская</t>
  </si>
  <si>
    <t>0616..3221</t>
  </si>
  <si>
    <t>доска  классная пятиэлементная - 2 ед.</t>
  </si>
  <si>
    <t>616..339</t>
  </si>
  <si>
    <t>доска  презинтационная</t>
  </si>
  <si>
    <t>013.6.0078-2</t>
  </si>
  <si>
    <t>доска Да -32 -2 шт.</t>
  </si>
  <si>
    <t>01240006</t>
  </si>
  <si>
    <t>доска Интерактивная</t>
  </si>
  <si>
    <t>0616..408</t>
  </si>
  <si>
    <t>доска аудиторная</t>
  </si>
  <si>
    <t>0616..173</t>
  </si>
  <si>
    <t>доска аудиторная пятиэлементная</t>
  </si>
  <si>
    <t>01360056</t>
  </si>
  <si>
    <t>доска аудиторская</t>
  </si>
  <si>
    <t>013.6.0080-1</t>
  </si>
  <si>
    <t xml:space="preserve">доска поворотная на колесах - 3 ед. </t>
  </si>
  <si>
    <t>013.4.0534</t>
  </si>
  <si>
    <t>дрель аккумуляторная ABS-18-2</t>
  </si>
  <si>
    <t>410138000068</t>
  </si>
  <si>
    <t>дрель аккумуляторная MAKITA DF-457DWE</t>
  </si>
  <si>
    <t>01341198</t>
  </si>
  <si>
    <t xml:space="preserve">дымовая машина </t>
  </si>
  <si>
    <t>616..141</t>
  </si>
  <si>
    <t xml:space="preserve">жалейка </t>
  </si>
  <si>
    <t>616..140</t>
  </si>
  <si>
    <t>616..139</t>
  </si>
  <si>
    <t>013.5.0017</t>
  </si>
  <si>
    <t xml:space="preserve">жалюзи </t>
  </si>
  <si>
    <t>013.5.0022</t>
  </si>
  <si>
    <t>013.5.0021</t>
  </si>
  <si>
    <t>013.5.0020</t>
  </si>
  <si>
    <t>013.5.0019</t>
  </si>
  <si>
    <t>013.5.0018</t>
  </si>
  <si>
    <t>013.5.0016</t>
  </si>
  <si>
    <t>013.6.0173</t>
  </si>
  <si>
    <t>жалюзи 2 ед.</t>
  </si>
  <si>
    <t>11970405</t>
  </si>
  <si>
    <t>жалюзи Вертикальные</t>
  </si>
  <si>
    <t>жалюзи Вертикальные жалюзи</t>
  </si>
  <si>
    <t>Оперативное управление c 07.12.2016 - Администрация городского округа Октябрьск</t>
  </si>
  <si>
    <t>013.5.0005</t>
  </si>
  <si>
    <t>жалюзи Горизонтальные</t>
  </si>
  <si>
    <t>01360090</t>
  </si>
  <si>
    <t>жалюзи вертикальные</t>
  </si>
  <si>
    <t>01360078</t>
  </si>
  <si>
    <t>013.6.0263</t>
  </si>
  <si>
    <t>жалюзи вертикальные "Манила"</t>
  </si>
  <si>
    <t>210136000010</t>
  </si>
  <si>
    <t>жалюзи вертикальные "Сфера" розовый/белый</t>
  </si>
  <si>
    <t>210136000012</t>
  </si>
  <si>
    <t>жалюзи вертикальные "Сфера" светло-желтый/белый</t>
  </si>
  <si>
    <t>210136000011</t>
  </si>
  <si>
    <t>210136000009</t>
  </si>
  <si>
    <t>жалюзи вертикальные "Эдем" бежевый</t>
  </si>
  <si>
    <t>013.6.0264</t>
  </si>
  <si>
    <t>жалюзи вертикальные"Манила"</t>
  </si>
  <si>
    <t>90806009</t>
  </si>
  <si>
    <t>жалюзи оконные</t>
  </si>
  <si>
    <t>железобетонная опора 9 шт</t>
  </si>
  <si>
    <t>616...582</t>
  </si>
  <si>
    <t xml:space="preserve">задник для сцены </t>
  </si>
  <si>
    <t>438010000014</t>
  </si>
  <si>
    <t>616...1219</t>
  </si>
  <si>
    <t>занавес размер 6,6 х 7 - 2 ед.</t>
  </si>
  <si>
    <t>01341183</t>
  </si>
  <si>
    <t>звуковой мобильный комплект Fender Passport 300 Pro</t>
  </si>
  <si>
    <t>01341197</t>
  </si>
  <si>
    <t xml:space="preserve">звукоусилитель мобильный </t>
  </si>
  <si>
    <t>зеркало настенное  бесцветное</t>
  </si>
  <si>
    <t>013.6.0635</t>
  </si>
  <si>
    <t>зеркало настенное 12ед.</t>
  </si>
  <si>
    <t>зеркало настенное 3 шт.</t>
  </si>
  <si>
    <t>зеркало настенное 60х45</t>
  </si>
  <si>
    <t>013.6.1035</t>
  </si>
  <si>
    <t>зеркало настенное с полиэтиленовой пленкой для зеркал</t>
  </si>
  <si>
    <t>зонт вытяжной, островной  - 2 шт.</t>
  </si>
  <si>
    <t>013.6.0888</t>
  </si>
  <si>
    <t xml:space="preserve">игровой уголок </t>
  </si>
  <si>
    <t>616...703</t>
  </si>
  <si>
    <t>013.6.0874</t>
  </si>
  <si>
    <t>игровой уголок  (магазин) - 2 шт.</t>
  </si>
  <si>
    <t>013.6.0876</t>
  </si>
  <si>
    <t>игровой уголок (магазин)</t>
  </si>
  <si>
    <t>013.6.0882</t>
  </si>
  <si>
    <t>игровой уголок (парикмахерская) -3 шт.</t>
  </si>
  <si>
    <t>013.6.0880</t>
  </si>
  <si>
    <t>игровой уголок (поликлиника)</t>
  </si>
  <si>
    <t>013.6.0878</t>
  </si>
  <si>
    <t>игровой уголок (поликлиника)-3 шт.</t>
  </si>
  <si>
    <t>013.6.0886</t>
  </si>
  <si>
    <t>игровой уголок (спальня)- 2 шт.</t>
  </si>
  <si>
    <t>013.6.0875</t>
  </si>
  <si>
    <t>игровой уголок -магазин</t>
  </si>
  <si>
    <t>013.60883</t>
  </si>
  <si>
    <t>игровой уголок -парикмахерская</t>
  </si>
  <si>
    <t>013.6.0879</t>
  </si>
  <si>
    <t>игровой уголок -поликлиника</t>
  </si>
  <si>
    <t>013.6.0887</t>
  </si>
  <si>
    <t>игровой уголок -спальня</t>
  </si>
  <si>
    <t>013.6.0412</t>
  </si>
  <si>
    <t>игровой уголок Природы</t>
  </si>
  <si>
    <t>616...691</t>
  </si>
  <si>
    <t>игровой уголок Уголок "Игровой"</t>
  </si>
  <si>
    <t>0916...001</t>
  </si>
  <si>
    <t>игровой уголок Уголок природы</t>
  </si>
  <si>
    <t>013.6.0873</t>
  </si>
  <si>
    <t>игровой уголок магазин</t>
  </si>
  <si>
    <t>013.6.0881</t>
  </si>
  <si>
    <t>игровой уголок парикмахерская</t>
  </si>
  <si>
    <t>игровой уголок парикмахерская -2 шт.</t>
  </si>
  <si>
    <t>013.6.0884</t>
  </si>
  <si>
    <t>игровой уголок парикмахерская)</t>
  </si>
  <si>
    <t>013.6.0877</t>
  </si>
  <si>
    <t>игровой уголок поликлиника</t>
  </si>
  <si>
    <t>игровой уголок поликлиника -2 шт.</t>
  </si>
  <si>
    <t>013.6.0885</t>
  </si>
  <si>
    <t>игровой уголок спальня -2 шт.</t>
  </si>
  <si>
    <t>02440493</t>
  </si>
  <si>
    <t>измельчитель бензиновый LASKI LS 150/38 CB no-stress</t>
  </si>
  <si>
    <t>940009</t>
  </si>
  <si>
    <t>инструмент Ямаха</t>
  </si>
  <si>
    <t>0616..230</t>
  </si>
  <si>
    <t>источник  постоянного и переменного напряжения (В-24) С-6306</t>
  </si>
  <si>
    <t>01340057</t>
  </si>
  <si>
    <t>источник  постоянного и переменного напряжения ИП-24</t>
  </si>
  <si>
    <t>источник высокого напряжения</t>
  </si>
  <si>
    <t>кабель готовый  4м од разъем - 2 шт.</t>
  </si>
  <si>
    <t>кабель готовый 5м под разъем -2 шт.</t>
  </si>
  <si>
    <t>кабель готовый 5м под разъем- 4 шт.</t>
  </si>
  <si>
    <t>кабель коаксиальный  РК -50-7-11</t>
  </si>
  <si>
    <t>0616..570</t>
  </si>
  <si>
    <t>кабинет  руководителя</t>
  </si>
  <si>
    <t>0616..313</t>
  </si>
  <si>
    <t>кабинет Стационарный лингофонный кабинет</t>
  </si>
  <si>
    <t>013.6.0140</t>
  </si>
  <si>
    <t xml:space="preserve">кабинет физики </t>
  </si>
  <si>
    <t>каменка ЭНУ-16 - 2 шт.</t>
  </si>
  <si>
    <t>43404000037,</t>
  </si>
  <si>
    <t>камера Web Logitech Conference Cam с микрофоном</t>
  </si>
  <si>
    <t>постановление c 19.12.2019 - Муниципальное бюджетное учреждение "Централизованная библиотечная система" городского округа Октябрьск Самарской области</t>
  </si>
  <si>
    <t>616  1489</t>
  </si>
  <si>
    <t>камера Веб-камера Logitech HD Webcam С920</t>
  </si>
  <si>
    <t>камера Зеркальная   Nikon D3400Kit 18-55mm VR AF-P</t>
  </si>
  <si>
    <t>камера Зеркальная камера Nikon D3400 Kit 18-55mm VR AF-P Black</t>
  </si>
  <si>
    <t>Оперативное управление c 08.11.2017 - Муниципальное бюджетное учреждение "Городской краеведческий музей" городского округа Октябрьск Самарской области</t>
  </si>
  <si>
    <t>2033</t>
  </si>
  <si>
    <t>камера Приемная  с лотками</t>
  </si>
  <si>
    <t>013.4.0201</t>
  </si>
  <si>
    <t>камера Цветная купольная IP-камера</t>
  </si>
  <si>
    <t>..001393</t>
  </si>
  <si>
    <t>камера компактная  Nikon 1.840 Red</t>
  </si>
  <si>
    <t>1380303</t>
  </si>
  <si>
    <t>камера компактная NIKON</t>
  </si>
  <si>
    <t>1380130</t>
  </si>
  <si>
    <t>качалка   "Самолет"</t>
  </si>
  <si>
    <t>1380131</t>
  </si>
  <si>
    <t>качалка  "Бабочка"</t>
  </si>
  <si>
    <t>616...296</t>
  </si>
  <si>
    <t>качалка  на пружине Мотоцикл</t>
  </si>
  <si>
    <t>616...289</t>
  </si>
  <si>
    <t>качалка -балансир Малая</t>
  </si>
  <si>
    <t>616...291</t>
  </si>
  <si>
    <t>качалка на пружине "Вертолетик"</t>
  </si>
  <si>
    <t>616...290</t>
  </si>
  <si>
    <t>качалка на пружине "Петушок"</t>
  </si>
  <si>
    <t>616...297</t>
  </si>
  <si>
    <t>качалка на пружине Вертолетик</t>
  </si>
  <si>
    <t>616...302</t>
  </si>
  <si>
    <t>качалка на пружине Кораблик</t>
  </si>
  <si>
    <t>410134000007</t>
  </si>
  <si>
    <t xml:space="preserve">качалка-балансир </t>
  </si>
  <si>
    <t>616.615-617</t>
  </si>
  <si>
    <t>качели  на мет.стойке с жесткой подвесткой-4 шт</t>
  </si>
  <si>
    <t>616...298</t>
  </si>
  <si>
    <t>качели  на метал.стойках</t>
  </si>
  <si>
    <t>1380132</t>
  </si>
  <si>
    <t>качели "Средние"</t>
  </si>
  <si>
    <t>616...292</t>
  </si>
  <si>
    <t>качели на метал.стойках</t>
  </si>
  <si>
    <t>616...605</t>
  </si>
  <si>
    <t>кинопроектор  «Красногорск»</t>
  </si>
  <si>
    <t>616...101</t>
  </si>
  <si>
    <t>кинопроектор Домашний</t>
  </si>
  <si>
    <t>клапан КАГ</t>
  </si>
  <si>
    <t>1380224-5</t>
  </si>
  <si>
    <t>классическая гитара "Альманса 424" 2 шт.</t>
  </si>
  <si>
    <t xml:space="preserve">ковер </t>
  </si>
  <si>
    <t>0616...0001</t>
  </si>
  <si>
    <t>061617...101</t>
  </si>
  <si>
    <t>061617...102</t>
  </si>
  <si>
    <t>061617220..2</t>
  </si>
  <si>
    <t>ковролин  11 х 4м</t>
  </si>
  <si>
    <t>0616..3207</t>
  </si>
  <si>
    <t xml:space="preserve">козел </t>
  </si>
  <si>
    <t>0616..0140</t>
  </si>
  <si>
    <t>козел гимнастический прыжковой</t>
  </si>
  <si>
    <t>колокола Церковные колокола с языками (комплект 30кг.,22кг.,16кг., 12кг.,8кг.,4к</t>
  </si>
  <si>
    <t>Оперативное управление c 16.07.2019 - Муниципальное бюджетное учреждение"Дом культуры  "Железнодорожник" городского округа Октябрьск Самарской области</t>
  </si>
  <si>
    <t>61600000542</t>
  </si>
  <si>
    <t>колонка  звуковые</t>
  </si>
  <si>
    <t>61600000544</t>
  </si>
  <si>
    <t>61600000546</t>
  </si>
  <si>
    <t>61600000543</t>
  </si>
  <si>
    <t>616...1237</t>
  </si>
  <si>
    <t>колонка 2-х полосная</t>
  </si>
  <si>
    <t>616...1236</t>
  </si>
  <si>
    <t>61600000044</t>
  </si>
  <si>
    <t>колонка Активная</t>
  </si>
  <si>
    <t>61600000043</t>
  </si>
  <si>
    <t>616000045-46</t>
  </si>
  <si>
    <t>колонка Активная - 2 шт.</t>
  </si>
  <si>
    <t>61600000541</t>
  </si>
  <si>
    <t>колонка звуковые</t>
  </si>
  <si>
    <t>61600000540</t>
  </si>
  <si>
    <t>61600000539</t>
  </si>
  <si>
    <t>11970407</t>
  </si>
  <si>
    <t>колонки  Microlab PRO-3</t>
  </si>
  <si>
    <t>61600000545</t>
  </si>
  <si>
    <t>колонки звуковые</t>
  </si>
  <si>
    <t>616..631-632</t>
  </si>
  <si>
    <t>колонки звуковые - 2 ед</t>
  </si>
  <si>
    <t>Оперативное управление c 16.06.2015 - Муниципальное образовательное учреждение дополнительного образования детей "Детская школа искусств №1"</t>
  </si>
  <si>
    <t>1380068</t>
  </si>
  <si>
    <t>комбинированный  DVD</t>
  </si>
  <si>
    <t>0616...008</t>
  </si>
  <si>
    <t xml:space="preserve">комбинированный рукоход </t>
  </si>
  <si>
    <t>..001448</t>
  </si>
  <si>
    <t xml:space="preserve">компактный малошумный микшерный пульт </t>
  </si>
  <si>
    <t>4067</t>
  </si>
  <si>
    <t>комплект вычеслительной техники</t>
  </si>
  <si>
    <t>098</t>
  </si>
  <si>
    <t>комплект звукоусилительный</t>
  </si>
  <si>
    <t>013.6.0442</t>
  </si>
  <si>
    <t xml:space="preserve">комплект мебели на дополнительные места (ДОУ №"2) </t>
  </si>
  <si>
    <t>636952410101</t>
  </si>
  <si>
    <t>комплект скелетов позвоночных</t>
  </si>
  <si>
    <t>0616..344</t>
  </si>
  <si>
    <t>комплект таблиц по всему курсу физики средней  школы</t>
  </si>
  <si>
    <t>012.6.0011</t>
  </si>
  <si>
    <t>комплект хоккейных бортов из стеклопластика СОШ 3</t>
  </si>
  <si>
    <t>013.6.0680</t>
  </si>
  <si>
    <t>комплект шкафов для игрушек и пособий 4 шт.</t>
  </si>
  <si>
    <t>013.6.0418</t>
  </si>
  <si>
    <t xml:space="preserve">комплект шкафов и стеллажей для игрушек (ДОУ №2) </t>
  </si>
  <si>
    <t>013.5.0996</t>
  </si>
  <si>
    <t>компрессор  СБ 4/С-50 LB 30A REMEZA</t>
  </si>
  <si>
    <t>138186</t>
  </si>
  <si>
    <t>компрессор Двухканальный</t>
  </si>
  <si>
    <t>компрессор СБ 4/С-24 JI047B RAMEZA</t>
  </si>
  <si>
    <t>013.4.0450</t>
  </si>
  <si>
    <t xml:space="preserve">компьютер </t>
  </si>
  <si>
    <t>013.4.0458</t>
  </si>
  <si>
    <t>041430...243</t>
  </si>
  <si>
    <t>компьютер GEL-950</t>
  </si>
  <si>
    <t>2024</t>
  </si>
  <si>
    <t>контактные резервуары ОС 2</t>
  </si>
  <si>
    <t>616...526</t>
  </si>
  <si>
    <t xml:space="preserve">копировальный аппарат </t>
  </si>
  <si>
    <t>Оперативное управление c 06.08.2012 - Муниципальное бюджетное учреждение "Централизованная библиотечная система" городского округа Октябрьск Самарской области</t>
  </si>
  <si>
    <t>616...530</t>
  </si>
  <si>
    <t>616..775</t>
  </si>
  <si>
    <t>616...246</t>
  </si>
  <si>
    <t>616...776</t>
  </si>
  <si>
    <t>616...1897</t>
  </si>
  <si>
    <t>616...532</t>
  </si>
  <si>
    <t>616...527</t>
  </si>
  <si>
    <t>616...288</t>
  </si>
  <si>
    <t>616...040</t>
  </si>
  <si>
    <t>61600000594</t>
  </si>
  <si>
    <t>616...528</t>
  </si>
  <si>
    <t>11970212</t>
  </si>
  <si>
    <t>копировальный аппарат  "Саnon"</t>
  </si>
  <si>
    <t>1360003</t>
  </si>
  <si>
    <t>копировальный аппарат  (бух)</t>
  </si>
  <si>
    <t>11970286</t>
  </si>
  <si>
    <t>копировальный аппарат  Canon</t>
  </si>
  <si>
    <t>0414..003</t>
  </si>
  <si>
    <t>копировальный аппарат  Canon 206А4</t>
  </si>
  <si>
    <t>...0127</t>
  </si>
  <si>
    <t>копировальный аппарат  Canon FC
226/206</t>
  </si>
  <si>
    <t>0414..18-19</t>
  </si>
  <si>
    <t>копировальный аппарат  Canon FC-108 - 2 ед.</t>
  </si>
  <si>
    <t>....0107</t>
  </si>
  <si>
    <t>копировальный аппарат  № 1 Canon FC-108</t>
  </si>
  <si>
    <t>616.22,24,25</t>
  </si>
  <si>
    <t>копировальный аппарат -3 ед</t>
  </si>
  <si>
    <t>013.6.0618</t>
  </si>
  <si>
    <t>корзина металлическая под мячи 2 ед.</t>
  </si>
  <si>
    <t>0000578</t>
  </si>
  <si>
    <t>котел  VAPOR KTTV-5 с газовым оборудованием</t>
  </si>
  <si>
    <t>0000576</t>
  </si>
  <si>
    <t>041428...018</t>
  </si>
  <si>
    <t>котел  КПЭСМ-60</t>
  </si>
  <si>
    <t>041428...017</t>
  </si>
  <si>
    <t>3583</t>
  </si>
  <si>
    <t>котел  водогрейный "Сар 3ЭМ-100"</t>
  </si>
  <si>
    <t>3584</t>
  </si>
  <si>
    <t>478,479</t>
  </si>
  <si>
    <t>котел  водогрейный КВА 2,5 -2 ед.</t>
  </si>
  <si>
    <t>котел  для варки -1 шт.</t>
  </si>
  <si>
    <t>0137793</t>
  </si>
  <si>
    <t>котел  пищевой эл. КЭ-160</t>
  </si>
  <si>
    <t>3540</t>
  </si>
  <si>
    <t>котел S 825 L-3050</t>
  </si>
  <si>
    <t>3539</t>
  </si>
  <si>
    <t>3538</t>
  </si>
  <si>
    <t>0000577</t>
  </si>
  <si>
    <t>котел VAPOR KTTV-5 с газовым оборудованием</t>
  </si>
  <si>
    <t>003778</t>
  </si>
  <si>
    <t>котел Vitoplex 100 с газовой горелкой, с автоматикой котельная №8</t>
  </si>
  <si>
    <t>1001-2,614</t>
  </si>
  <si>
    <t>котел ДКВР 6,5-13 с газовым оборудованием- 3 ед.</t>
  </si>
  <si>
    <t>000927</t>
  </si>
  <si>
    <t>котел ДЭ 10-14 ГМ -</t>
  </si>
  <si>
    <t>3545-3546</t>
  </si>
  <si>
    <t>котел Котел АОГВ-23 (кот ул.Мира 63) - 2 ед.</t>
  </si>
  <si>
    <t>3725</t>
  </si>
  <si>
    <t>котел Котел водогрейный Сар3ЭМ черт. Д-47876</t>
  </si>
  <si>
    <t>3724</t>
  </si>
  <si>
    <t>514,961,962</t>
  </si>
  <si>
    <t>котел Паровой котел ДКВР-3 шт.</t>
  </si>
  <si>
    <t>000827-831</t>
  </si>
  <si>
    <t>котел водогрейный "Сар 3 ЭМ -100" - 5 ед. котельная 7</t>
  </si>
  <si>
    <t>1605-1606</t>
  </si>
  <si>
    <t>котел водогрейный КВА 2,5 №1,2 -2 ед.</t>
  </si>
  <si>
    <t>3750</t>
  </si>
  <si>
    <t xml:space="preserve">котел водогрейный Сар3ЭМ-100 черт. Д-47876	</t>
  </si>
  <si>
    <t>3751</t>
  </si>
  <si>
    <t>633</t>
  </si>
  <si>
    <t>котел водогрейный жаротруб. КВ-Г 41115Н сгазовым оборудованием</t>
  </si>
  <si>
    <t>634</t>
  </si>
  <si>
    <t>котел водогрейный жаротруб. КСВа 2,5 сгазовым оборудованием</t>
  </si>
  <si>
    <t>2241</t>
  </si>
  <si>
    <t>котел марки КВ-ГМ-05-115</t>
  </si>
  <si>
    <t>котел пищеварочный 60л Сливной кран 220/380 В,9 квт)</t>
  </si>
  <si>
    <t>4115</t>
  </si>
  <si>
    <t>котел электрический "Очаг-турбо-6"</t>
  </si>
  <si>
    <t>013.5.0995</t>
  </si>
  <si>
    <t>кран гидравлическийМatriх
2 т.  Matrix
Кран гидравлический 
2 т.  Matrix
Кран ги</t>
  </si>
  <si>
    <t>43804000092</t>
  </si>
  <si>
    <t>кресло  "Отель" 820*730*750 -2 шт.</t>
  </si>
  <si>
    <t>1380234-98</t>
  </si>
  <si>
    <t>кресло  3 секции - 24NEW</t>
  </si>
  <si>
    <t>1380233</t>
  </si>
  <si>
    <t xml:space="preserve">кресло  3 секции - 24NEW	</t>
  </si>
  <si>
    <t>кресло  UA EChair</t>
  </si>
  <si>
    <t>1106..013</t>
  </si>
  <si>
    <t>кресло  оператора СН -808</t>
  </si>
  <si>
    <t>кресло  офисное</t>
  </si>
  <si>
    <t>013.6.0270</t>
  </si>
  <si>
    <t>кресло  рабочее ВК-8, сетка крестовина хром.</t>
  </si>
  <si>
    <t>Оперативное управление c 31.01.2018 -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</si>
  <si>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....6228</t>
  </si>
  <si>
    <t>кресло  руководителя</t>
  </si>
  <si>
    <t>013.8.0002</t>
  </si>
  <si>
    <t>кресло  руководителя хром/эко кожа Астро черное</t>
  </si>
  <si>
    <t>Оперативное управление c 04.03.2020 - МКУ "Финансовое управление Администрации городского округа Октябрьск Самарской области""</t>
  </si>
  <si>
    <t>616  1362</t>
  </si>
  <si>
    <t>кресло  с высокой спинкой</t>
  </si>
  <si>
    <t>110136296</t>
  </si>
  <si>
    <t>кресло "Пилот"-2 №50 пластик</t>
  </si>
  <si>
    <t>1970093</t>
  </si>
  <si>
    <t>кресло "Президент"</t>
  </si>
  <si>
    <t>постановление c 19.01.2015 -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</si>
  <si>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01360001</t>
  </si>
  <si>
    <t>кресло "СН-868АХSN" пластик</t>
  </si>
  <si>
    <t>210136000014</t>
  </si>
  <si>
    <t>кресло "Чери А" (PL) кожзам DO-122 (кремовый)</t>
  </si>
  <si>
    <t>210136000015</t>
  </si>
  <si>
    <t>210136000016</t>
  </si>
  <si>
    <t>210136000013</t>
  </si>
  <si>
    <t>101360102</t>
  </si>
  <si>
    <t>кресло "Чип"</t>
  </si>
  <si>
    <t>кресло -8 шт.</t>
  </si>
  <si>
    <t>1380232</t>
  </si>
  <si>
    <t>кресло 3 секции - 24NEW</t>
  </si>
  <si>
    <t>43804000056</t>
  </si>
  <si>
    <t>кресло 725*645*835</t>
  </si>
  <si>
    <t>101360116</t>
  </si>
  <si>
    <t>кресло Дипломат</t>
  </si>
  <si>
    <t>101360136</t>
  </si>
  <si>
    <t>90800105</t>
  </si>
  <si>
    <t>кресло Кресло руководителя СН 416</t>
  </si>
  <si>
    <t>1106..003</t>
  </si>
  <si>
    <t>кресло Офисное</t>
  </si>
  <si>
    <t>013.6.0347</t>
  </si>
  <si>
    <t>кресло для персонала  , коричневое</t>
  </si>
  <si>
    <t>013.6.0353</t>
  </si>
  <si>
    <t>кресло для персонала, бежевое</t>
  </si>
  <si>
    <t>013.6.0381</t>
  </si>
  <si>
    <t>013.6.0356</t>
  </si>
  <si>
    <t>013.6.0355</t>
  </si>
  <si>
    <t>013.6.0352</t>
  </si>
  <si>
    <t>013.6.0351</t>
  </si>
  <si>
    <t>013.6.0346</t>
  </si>
  <si>
    <t>013.6.0345</t>
  </si>
  <si>
    <t>013.6.0344</t>
  </si>
  <si>
    <t>013.6.0343</t>
  </si>
  <si>
    <t>013.6.0341</t>
  </si>
  <si>
    <t>013.6.0321</t>
  </si>
  <si>
    <t>013.6.0320</t>
  </si>
  <si>
    <t>013.6.0317</t>
  </si>
  <si>
    <t>01360708</t>
  </si>
  <si>
    <t>кресло для руководителя</t>
  </si>
  <si>
    <t>013.6.020</t>
  </si>
  <si>
    <t>кресло офисное "Стандарт",СН 511</t>
  </si>
  <si>
    <t>11970280</t>
  </si>
  <si>
    <t>кресло офисное Т-600 АХСН</t>
  </si>
  <si>
    <t>кресло полумягкое Джулия - 2 шт.</t>
  </si>
  <si>
    <t>013.6.0271</t>
  </si>
  <si>
    <t>кресло рабочее ВК-8, сетка крестовина хром.</t>
  </si>
  <si>
    <t>013.6.0279</t>
  </si>
  <si>
    <t>013.6.0278</t>
  </si>
  <si>
    <t>013.6.0280</t>
  </si>
  <si>
    <t>013.6.0281</t>
  </si>
  <si>
    <t>013.6.0277</t>
  </si>
  <si>
    <t>013.6.0276</t>
  </si>
  <si>
    <t>013.6.0272</t>
  </si>
  <si>
    <t>013.6.0275</t>
  </si>
  <si>
    <t>4380300033</t>
  </si>
  <si>
    <t>кресло руководителя</t>
  </si>
  <si>
    <t>43803000034</t>
  </si>
  <si>
    <t>01361219</t>
  </si>
  <si>
    <t>кресло руководителя 1</t>
  </si>
  <si>
    <t>01360170</t>
  </si>
  <si>
    <t>кресло руководителя 2</t>
  </si>
  <si>
    <t>013.6.2113</t>
  </si>
  <si>
    <t>кресло руководителя Atlfnd</t>
  </si>
  <si>
    <t>Оперативное управление c 10.09.2013 -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</si>
  <si>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101340014</t>
  </si>
  <si>
    <t>кресло руководителя Министр</t>
  </si>
  <si>
    <t>210136000018</t>
  </si>
  <si>
    <t>кресло руководителя Сенатор, экокожа черная</t>
  </si>
  <si>
    <t>210136000017</t>
  </si>
  <si>
    <t>66  1363</t>
  </si>
  <si>
    <t>кресло с высокой спинкой</t>
  </si>
  <si>
    <t xml:space="preserve">кровать детская "Матрешка" </t>
  </si>
  <si>
    <t>61600000547</t>
  </si>
  <si>
    <t xml:space="preserve">кроссовер </t>
  </si>
  <si>
    <t>616..757</t>
  </si>
  <si>
    <t>кустарники  211,8 п.м.</t>
  </si>
  <si>
    <t>кустарники  24 шт. ул.Ватутина,10</t>
  </si>
  <si>
    <t>кустарники  4,8 п.м. пер.Кирпичный</t>
  </si>
  <si>
    <t>кустарники - 12,9 п.м. ул.В-Донская</t>
  </si>
  <si>
    <t>кустарники - 2 шт.</t>
  </si>
  <si>
    <t>кустарники - 356,7 п.м.</t>
  </si>
  <si>
    <t>кустарники - 4 шт.</t>
  </si>
  <si>
    <t>кустарники - 9 п.м. пер.Кирпичный,16</t>
  </si>
  <si>
    <t>кустарники -10 шт.</t>
  </si>
  <si>
    <t>кустарники -11 шт.</t>
  </si>
  <si>
    <t>кустарники -12 шт.</t>
  </si>
  <si>
    <t>кустарники -13 шт.</t>
  </si>
  <si>
    <t>кустарники -14шт</t>
  </si>
  <si>
    <t>кустарники -16 шт</t>
  </si>
  <si>
    <t>1217</t>
  </si>
  <si>
    <t>кустарники -26шт</t>
  </si>
  <si>
    <t>кустарники -3 шт.</t>
  </si>
  <si>
    <t>кустарники -4 шт.</t>
  </si>
  <si>
    <t>кустарники -41 шт.</t>
  </si>
  <si>
    <t>кустарники -7 шт.</t>
  </si>
  <si>
    <t>кустарники 10 шт. ул.Ленина,51</t>
  </si>
  <si>
    <t>кустарники 19 шт</t>
  </si>
  <si>
    <t>кустарники 28 шт. ул. Аносова</t>
  </si>
  <si>
    <t>кустарники 3,6 п.м.  ул.Шмидта,1</t>
  </si>
  <si>
    <t>кустарники 30 шт  парк им. Горького (восточнаясторона), ул.Ленина,42</t>
  </si>
  <si>
    <t>кустарники 35,1  п.м.  ул.Ватутина,9</t>
  </si>
  <si>
    <t>кустарники 539,1 п.м. ул.Ленина,48</t>
  </si>
  <si>
    <t>кустарники 56 шт.</t>
  </si>
  <si>
    <t>кустарники 57 п.м. ул.Ленина</t>
  </si>
  <si>
    <t>кустарники 6,2 п.м. ул.Шмидта,2</t>
  </si>
  <si>
    <t>кустарники 72,0 п.м. ул.Мира</t>
  </si>
  <si>
    <t>кустарники 81,1 п.м. ул.Ленина,47</t>
  </si>
  <si>
    <t>013.6.0465</t>
  </si>
  <si>
    <t xml:space="preserve">кухонный комбайн </t>
  </si>
  <si>
    <t>лавочка со спинкой ул. 3-го Октября,16</t>
  </si>
  <si>
    <t>лавочка со спинкой ул. Аносова,68/1</t>
  </si>
  <si>
    <t>лавочка со спинкой ул. Гая,33</t>
  </si>
  <si>
    <t>лавочка со спинкой ул. Гая,35</t>
  </si>
  <si>
    <t>616..1110</t>
  </si>
  <si>
    <t xml:space="preserve">лазер твердотельный </t>
  </si>
  <si>
    <t>616..1109</t>
  </si>
  <si>
    <t xml:space="preserve">лазер трехцветный </t>
  </si>
  <si>
    <t>616...739</t>
  </si>
  <si>
    <t xml:space="preserve">ламинатор </t>
  </si>
  <si>
    <t>616...741</t>
  </si>
  <si>
    <t>013.4.0140</t>
  </si>
  <si>
    <t>ламинатор  BURO BU-330ARP</t>
  </si>
  <si>
    <t>614...006</t>
  </si>
  <si>
    <t>ламинатор Fellowes</t>
  </si>
  <si>
    <t>013.6.0030</t>
  </si>
  <si>
    <t>лектор  2000</t>
  </si>
  <si>
    <t>лесенка гимнастическая</t>
  </si>
  <si>
    <t>138425</t>
  </si>
  <si>
    <t xml:space="preserve">лестница </t>
  </si>
  <si>
    <t>034.5.0499</t>
  </si>
  <si>
    <t>лестница 3-х секционная</t>
  </si>
  <si>
    <t>лестница ножная</t>
  </si>
  <si>
    <t>0616...0002</t>
  </si>
  <si>
    <t>410138000067</t>
  </si>
  <si>
    <t>лестница трехсекционная VIRA Rus 3х12</t>
  </si>
  <si>
    <t>410138000066</t>
  </si>
  <si>
    <t>616369603001</t>
  </si>
  <si>
    <t xml:space="preserve">литература </t>
  </si>
  <si>
    <t>литература Литература</t>
  </si>
  <si>
    <t>1380292</t>
  </si>
  <si>
    <t xml:space="preserve">лодка резиновая </t>
  </si>
  <si>
    <t>43804000179</t>
  </si>
  <si>
    <t xml:space="preserve">локально-вычислительная сеть </t>
  </si>
  <si>
    <t>616..307</t>
  </si>
  <si>
    <t>локомотив с 2 вагончиками</t>
  </si>
  <si>
    <t>069</t>
  </si>
  <si>
    <t xml:space="preserve">магнитолла LG </t>
  </si>
  <si>
    <t>013.4.0429</t>
  </si>
  <si>
    <t>118</t>
  </si>
  <si>
    <t>магнитолла LG 156</t>
  </si>
  <si>
    <t>041432..47</t>
  </si>
  <si>
    <t xml:space="preserve">магнитофон </t>
  </si>
  <si>
    <t>616...107</t>
  </si>
  <si>
    <t>магнитофон  LG</t>
  </si>
  <si>
    <t>616...98-99</t>
  </si>
  <si>
    <t>магнитофон  LG-2 шт</t>
  </si>
  <si>
    <t>041432..38</t>
  </si>
  <si>
    <t>магнитофон  приставка "Техникс"</t>
  </si>
  <si>
    <t>041432..032</t>
  </si>
  <si>
    <t>магнитофон "Vitec"</t>
  </si>
  <si>
    <t>013.4.1184</t>
  </si>
  <si>
    <t>магнитофон Sony</t>
  </si>
  <si>
    <t>013.4.0336</t>
  </si>
  <si>
    <t>манекен тренировочный</t>
  </si>
  <si>
    <t>013.4.0331</t>
  </si>
  <si>
    <t>манекен тренировочный для борьбы 120 см 15 кг -2 шт.</t>
  </si>
  <si>
    <t>013.4.0332</t>
  </si>
  <si>
    <t>манекен тренировочный для борьбы 140 см 20-25 кг -2 шт.</t>
  </si>
  <si>
    <t>013.4.0333</t>
  </si>
  <si>
    <t>манекен тренировочный для борьбы 150 см 25-30 кг -2 шт.</t>
  </si>
  <si>
    <t>013.4.0334</t>
  </si>
  <si>
    <t>манекен тренировочный для борьбы 165 см 35-40 кг -2 шт.</t>
  </si>
  <si>
    <t>мармит универсальный  21-х блюд.с паровой с 2-мя полками, с направляющими с гаст</t>
  </si>
  <si>
    <t>мармит универсальный "школьник для 1-2х блюд с полкой</t>
  </si>
  <si>
    <t xml:space="preserve">мармит универсальный 1-х блюд 3 конфорки с 1-й полкой с направляющими 220/380В, </t>
  </si>
  <si>
    <t>616..1076</t>
  </si>
  <si>
    <t xml:space="preserve">маршрутизатор D-Link </t>
  </si>
  <si>
    <t>013.6.0617</t>
  </si>
  <si>
    <t>мат гимнастический 7 шт</t>
  </si>
  <si>
    <t xml:space="preserve">материальные запасы </t>
  </si>
  <si>
    <t>0616..588</t>
  </si>
  <si>
    <t>машина  волновая</t>
  </si>
  <si>
    <t>0616..1236</t>
  </si>
  <si>
    <t>машина  волновая Ф-210</t>
  </si>
  <si>
    <t>616..1352</t>
  </si>
  <si>
    <t>машина  угловая шлифовальная</t>
  </si>
  <si>
    <t>0137959</t>
  </si>
  <si>
    <t>машина  швейная Зингер</t>
  </si>
  <si>
    <t>0616..589</t>
  </si>
  <si>
    <t>машина  электрофорная</t>
  </si>
  <si>
    <t>0616..1237</t>
  </si>
  <si>
    <t>машина  электрофорная С-2258</t>
  </si>
  <si>
    <t>616...308</t>
  </si>
  <si>
    <t>машина Пожарная</t>
  </si>
  <si>
    <t>0616..2139</t>
  </si>
  <si>
    <t>машина хлеборезательная АХМ-300</t>
  </si>
  <si>
    <t>061..71-77</t>
  </si>
  <si>
    <t>мебель Детская игровая мебель-7 ед.</t>
  </si>
  <si>
    <t xml:space="preserve">мебель в комплекте </t>
  </si>
  <si>
    <t>0916...010</t>
  </si>
  <si>
    <t>мебель в комплекте Игровая "Автобус"</t>
  </si>
  <si>
    <t>013.8.0001</t>
  </si>
  <si>
    <t>мебель в комплекте Офисная  из 6 предметов</t>
  </si>
  <si>
    <t>Оперативное управление c 21.06.2016 - МКУ "Комитет по архитектуре, строительству  и транспорту Администрации г.о. Октябрьск Самарской области"</t>
  </si>
  <si>
    <t>1630017</t>
  </si>
  <si>
    <t>мебель в комплекте Офисная 6 предметов</t>
  </si>
  <si>
    <t>1630016</t>
  </si>
  <si>
    <t>мебель в комплекте Офисная из 10 предметов</t>
  </si>
  <si>
    <t>616...382</t>
  </si>
  <si>
    <t xml:space="preserve">мебель мягкая </t>
  </si>
  <si>
    <t>013.6.0462</t>
  </si>
  <si>
    <t>616...0387</t>
  </si>
  <si>
    <t>36960300387</t>
  </si>
  <si>
    <t>163052</t>
  </si>
  <si>
    <t>908...030</t>
  </si>
  <si>
    <t>616..384-386</t>
  </si>
  <si>
    <t>мебель мягкая  -3 шт.</t>
  </si>
  <si>
    <t>013.6.0476</t>
  </si>
  <si>
    <t xml:space="preserve">микроволновая печь </t>
  </si>
  <si>
    <t>1380185</t>
  </si>
  <si>
    <t>01360051</t>
  </si>
  <si>
    <t>микроволновая печь СВЧ</t>
  </si>
  <si>
    <t>101340002</t>
  </si>
  <si>
    <t>микроволновая печь СВЧ 3723</t>
  </si>
  <si>
    <t>616...1087</t>
  </si>
  <si>
    <t xml:space="preserve">микрофон </t>
  </si>
  <si>
    <t>616  1494</t>
  </si>
  <si>
    <t>микрофон  для конференций AKG CBL 410 РСС (черный)</t>
  </si>
  <si>
    <t>61600000572</t>
  </si>
  <si>
    <t>микрофон Студийный</t>
  </si>
  <si>
    <t>микрофон кардиоидный "подвесной"</t>
  </si>
  <si>
    <t>013.6.0866</t>
  </si>
  <si>
    <t>миксер STARFOOD DM- A</t>
  </si>
  <si>
    <t>013.6.0865</t>
  </si>
  <si>
    <t>миксер STARFOOD DM-A</t>
  </si>
  <si>
    <t>013.4.0464</t>
  </si>
  <si>
    <t xml:space="preserve">микшер </t>
  </si>
  <si>
    <t>61600000574</t>
  </si>
  <si>
    <t>микшер Микшерный пульт</t>
  </si>
  <si>
    <t>616...912</t>
  </si>
  <si>
    <t>микшер Микшерный пульт Behninger</t>
  </si>
  <si>
    <t>0414..0130</t>
  </si>
  <si>
    <t xml:space="preserve">мини-диван </t>
  </si>
  <si>
    <t>616...646</t>
  </si>
  <si>
    <t xml:space="preserve">многофункциональное устройство </t>
  </si>
  <si>
    <t>616..568</t>
  </si>
  <si>
    <t>0414..183</t>
  </si>
  <si>
    <t>модель  "Скелет человека на металлической подставке"</t>
  </si>
  <si>
    <t>№4380300015,</t>
  </si>
  <si>
    <t>модель MV_BUSINESS секция 3п -2 шт.</t>
  </si>
  <si>
    <t>438030000021</t>
  </si>
  <si>
    <t>модуль MV_BUSINESS секция 2</t>
  </si>
  <si>
    <t>438030000020</t>
  </si>
  <si>
    <t>438030000022</t>
  </si>
  <si>
    <t>модуль MV_BUSINESS секция 3 -3 шт.</t>
  </si>
  <si>
    <t>438030000019</t>
  </si>
  <si>
    <t>модуль MV_BUSINESS секция 3л</t>
  </si>
  <si>
    <t>438030000017</t>
  </si>
  <si>
    <t>модуль MV_BUSINESS угловой -2 шт.</t>
  </si>
  <si>
    <t>мойка Минимойка К5 Carмойка</t>
  </si>
  <si>
    <t>Оперативное управление c 05.05.2017 -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</si>
  <si>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 xml:space="preserve">монитор LG </t>
  </si>
  <si>
    <t>060</t>
  </si>
  <si>
    <t xml:space="preserve">мягкий конструктор </t>
  </si>
  <si>
    <t>0167438</t>
  </si>
  <si>
    <t xml:space="preserve">мягкий уголок </t>
  </si>
  <si>
    <t>616...701</t>
  </si>
  <si>
    <t>мягкий уголок Уголок отдыха</t>
  </si>
  <si>
    <t>мягкий уголок Уголок отдыха "Ягодка"</t>
  </si>
  <si>
    <t>0616..222</t>
  </si>
  <si>
    <t>набор  видеофильмов</t>
  </si>
  <si>
    <t>01360043</t>
  </si>
  <si>
    <t>набор  датчиков ионизирующего излучения и магнитного поля</t>
  </si>
  <si>
    <t>0616..1239</t>
  </si>
  <si>
    <t>набор  демонстрационный "Волновая оптика" ТСО-Ф</t>
  </si>
  <si>
    <t>0616...1241</t>
  </si>
  <si>
    <t>набор  демонстрационный "Механика" ТСО-Ф</t>
  </si>
  <si>
    <t>0616..1241</t>
  </si>
  <si>
    <t>набор  демонстрационный "Тепловые явления" ТСО-Ф</t>
  </si>
  <si>
    <t>0616..591-2</t>
  </si>
  <si>
    <t>набор  демонстрационный Волновая оптика
Набор демонстрационный Геометрическая оп</t>
  </si>
  <si>
    <t>0616..593</t>
  </si>
  <si>
    <t>набор  демонстрационный Механика</t>
  </si>
  <si>
    <t>0616..596</t>
  </si>
  <si>
    <t>набор  демонстрационный Электричество</t>
  </si>
  <si>
    <t>0616..597-8</t>
  </si>
  <si>
    <t>набор  демонстрационный Электричество 2 - 2 ед.</t>
  </si>
  <si>
    <t>616369030070</t>
  </si>
  <si>
    <t>набор  детских игр в контейнере</t>
  </si>
  <si>
    <t>01360038</t>
  </si>
  <si>
    <t>набор  для исследования переменного тока, явлений электромагнитной индукции и са</t>
  </si>
  <si>
    <t>01360037</t>
  </si>
  <si>
    <t>набор  для исследования тока в полупроводниках и их технического применения</t>
  </si>
  <si>
    <t>01360036</t>
  </si>
  <si>
    <t>набор  для исследования электрических цепей постоянного тока</t>
  </si>
  <si>
    <t>0616..264-78</t>
  </si>
  <si>
    <t>набор  лабораторный "Механика" ТСО-Ф - 15 ед.</t>
  </si>
  <si>
    <t>1630022</t>
  </si>
  <si>
    <t>набор  мебели</t>
  </si>
  <si>
    <t>636952410096</t>
  </si>
  <si>
    <t>набор  моделей органов человека и животных</t>
  </si>
  <si>
    <t>636952410106</t>
  </si>
  <si>
    <t>набор  моделей по строению беспозвоночных животных</t>
  </si>
  <si>
    <t>36952410104</t>
  </si>
  <si>
    <t>набор  моделей по строению органов позвоночных животных</t>
  </si>
  <si>
    <t>6952410105</t>
  </si>
  <si>
    <t>набор  моделей по строению растений</t>
  </si>
  <si>
    <t>636952810092</t>
  </si>
  <si>
    <t>набор  моделей цветков различных семейств</t>
  </si>
  <si>
    <t>01360015</t>
  </si>
  <si>
    <t>набор  по механики</t>
  </si>
  <si>
    <t>0616..1294</t>
  </si>
  <si>
    <t>набор  по статике с магнитными держателями Ф-210</t>
  </si>
  <si>
    <t>01360035</t>
  </si>
  <si>
    <t>набор  по термодинамике, газовым законам и насыщенным измерительным блоком</t>
  </si>
  <si>
    <t>01360041</t>
  </si>
  <si>
    <t>набор  спектральных трубок и источником питания</t>
  </si>
  <si>
    <t>0616..223</t>
  </si>
  <si>
    <t>набор  транспорантов (прозрачных пленок) для кадоскопа</t>
  </si>
  <si>
    <t>013.7.0010</t>
  </si>
  <si>
    <t>набор  учебно-познавательной литературы-2 ед.</t>
  </si>
  <si>
    <t>набор  эл.измерительных приборов постоянного. переменного тока</t>
  </si>
  <si>
    <t>0616..288</t>
  </si>
  <si>
    <t>набор Демонстр.набор для составления объёмных моделей</t>
  </si>
  <si>
    <t>616...727</t>
  </si>
  <si>
    <t>набор Полифункц.Радуга</t>
  </si>
  <si>
    <t>616...1655</t>
  </si>
  <si>
    <t>набор Полифункц.набор Радуга</t>
  </si>
  <si>
    <t>01360034</t>
  </si>
  <si>
    <t>набор демонстративный "Тепловые явления", согласованный с компьютерным измерител</t>
  </si>
  <si>
    <t>01360033</t>
  </si>
  <si>
    <t>набор демонстрационный "Ванна волновая"</t>
  </si>
  <si>
    <t>0616..1240</t>
  </si>
  <si>
    <t>набор демонстрационный "Геометрическая оптика" ТСО-Ф</t>
  </si>
  <si>
    <t>0616..1244</t>
  </si>
  <si>
    <t>набор демонстрационный "Электричество 1" ТСО-Ф</t>
  </si>
  <si>
    <t>0616...596</t>
  </si>
  <si>
    <t>набор демонстрационный Тепловые явления</t>
  </si>
  <si>
    <t>616...706</t>
  </si>
  <si>
    <t>набор для подвижных игр</t>
  </si>
  <si>
    <t>013.4.0533</t>
  </si>
  <si>
    <t xml:space="preserve">набор инструментов </t>
  </si>
  <si>
    <t>Оперативное управление c 01.01.2012 - муниципальное бюджетное учреждение городского округа Октябрьск Самарской области "Центр спортивных сооружений"</t>
  </si>
  <si>
    <t>410138000084</t>
  </si>
  <si>
    <t>0137490</t>
  </si>
  <si>
    <t>набор мебели</t>
  </si>
  <si>
    <t>6952410093</t>
  </si>
  <si>
    <t>набор моделей "Ископаемые животные"</t>
  </si>
  <si>
    <t>36952410103</t>
  </si>
  <si>
    <t>набор моделей по строению органов человека</t>
  </si>
  <si>
    <t>061....184</t>
  </si>
  <si>
    <t>набор мягкой мебели</t>
  </si>
  <si>
    <t>636952410097</t>
  </si>
  <si>
    <t>набор палеонтологических находок</t>
  </si>
  <si>
    <t>636952310108</t>
  </si>
  <si>
    <t>набор по Ботанике</t>
  </si>
  <si>
    <t>013.6.0042</t>
  </si>
  <si>
    <t>набор по измерению постоянной Планка с использованием лазера</t>
  </si>
  <si>
    <t>0616..224</t>
  </si>
  <si>
    <t>набор таблиц</t>
  </si>
  <si>
    <t>....1341</t>
  </si>
  <si>
    <t>набор электроизмерительных приборов</t>
  </si>
  <si>
    <t>00000014</t>
  </si>
  <si>
    <t xml:space="preserve">навигатор </t>
  </si>
  <si>
    <t>Оперативное управление c 04.02.2014 - Муниципальное казенное учреждение "Централизованная бухгалтерия  городского округа октябрьск Самарской области"</t>
  </si>
  <si>
    <t>616.401-417</t>
  </si>
  <si>
    <t>накидка 17 шт.</t>
  </si>
  <si>
    <t>1380892</t>
  </si>
  <si>
    <t>наружная вывеска несветовые объемные буквы</t>
  </si>
  <si>
    <t>Оперативное управление c 25.12.2018 - Муниципальное образовательное учреждение дополнительного образования детей "Детская школа искусств №1"</t>
  </si>
  <si>
    <t>1566</t>
  </si>
  <si>
    <t>насос ЦНСГ 180-128</t>
  </si>
  <si>
    <t>насос вакуумный с тарелкой и колпаком</t>
  </si>
  <si>
    <t>1380140</t>
  </si>
  <si>
    <t xml:space="preserve">ноутбук </t>
  </si>
  <si>
    <t>01341308</t>
  </si>
  <si>
    <t>084</t>
  </si>
  <si>
    <t>616..1102</t>
  </si>
  <si>
    <t>616000001023</t>
  </si>
  <si>
    <t>616...737</t>
  </si>
  <si>
    <t>1380038</t>
  </si>
  <si>
    <t>908...086</t>
  </si>
  <si>
    <t>0414..678</t>
  </si>
  <si>
    <t>Оперативное управление c 15.05.2013 - Администрация городского округа Октябрьск</t>
  </si>
  <si>
    <t>616...1199</t>
  </si>
  <si>
    <t>013.4.0013</t>
  </si>
  <si>
    <t>616...1121</t>
  </si>
  <si>
    <t>0414..149</t>
  </si>
  <si>
    <t>ноутбук  Acer</t>
  </si>
  <si>
    <t>115</t>
  </si>
  <si>
    <t>616  1438</t>
  </si>
  <si>
    <t>ноутбук  LENOVO</t>
  </si>
  <si>
    <t>616  1491</t>
  </si>
  <si>
    <t>ноутбук  Lenovo IdeaPad 100-15IBD  15.6</t>
  </si>
  <si>
    <t>ноутбук  Samsung NP R 25 FE 01/120Gb/1024 Mb/DVDRW</t>
  </si>
  <si>
    <t>616..055-056</t>
  </si>
  <si>
    <t>ноутбук -2 шт</t>
  </si>
  <si>
    <t>013.4.0579</t>
  </si>
  <si>
    <t>ноутбук ACER Packard Bell Easy Note ENTELLHC -20204G50  с  установленным</t>
  </si>
  <si>
    <t>013.4.0581</t>
  </si>
  <si>
    <t>ноутбук ACER Packard Bell Easy Note ENTELLHC -20204G50  с  установленным програм</t>
  </si>
  <si>
    <t>013.4.0578</t>
  </si>
  <si>
    <t>013.4.580</t>
  </si>
  <si>
    <t>013.4.0582</t>
  </si>
  <si>
    <t>ноутбук ACER Packard Bell EasyNote ENTEHHC-20204G50c</t>
  </si>
  <si>
    <t>ноутбук ACER eME 440-1202 G 16Mi/AMD v120 (2.2)/2Gb/160/DVD-RW/15.6"4400 mAh</t>
  </si>
  <si>
    <t>ноутбук ASUS VivoBook</t>
  </si>
  <si>
    <t>постановление c 25.12.2020 -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</si>
  <si>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ноутбук Acer Aspire 3 A315-42-R102 15.6 FND/Ryzen 5 3500U/8GB/512GB SSD/UMA/None</t>
  </si>
  <si>
    <t>Оперативное управление c 30.11.2020 - Администрация городского округа Октябрьск</t>
  </si>
  <si>
    <t>1380304</t>
  </si>
  <si>
    <t>ноутбук Asus</t>
  </si>
  <si>
    <t>Оперативное управление c 14.01.2019 - Муниципальное бюджетное учреждение городского округа Октябрьск Самарской области  "Культурно- досуговый комплекс "Октябрьский"</t>
  </si>
  <si>
    <t>61636...1144</t>
  </si>
  <si>
    <t>ноутбук Asus (X55Vd)(HD)13 23 M (2/2) /4096/500/NV G61OM 1Gb/DVD-SMulti/WiFi/BT/</t>
  </si>
  <si>
    <t>11970393</t>
  </si>
  <si>
    <t>ноутбук Asus N16VG Intel Core</t>
  </si>
  <si>
    <t>43402000009,</t>
  </si>
  <si>
    <t>ноутбук Asus VivoBook -2 шт.</t>
  </si>
  <si>
    <t>1.012.4.0004</t>
  </si>
  <si>
    <t>ноутбук Asus X553MA (X553MA - XX0161H) N3530 (2.166)4Gb/500Gb/DVDRW/ WiFi/BT/15.</t>
  </si>
  <si>
    <t>012.4.0003</t>
  </si>
  <si>
    <t>ноутбук Asus X751SA intel N 3710/4Gb/500Gb/17.3"HD+/DVD/Win10</t>
  </si>
  <si>
    <t>..001392</t>
  </si>
  <si>
    <t>ноутбук DEXP Athena T142 HD</t>
  </si>
  <si>
    <t>ноутбук Dell</t>
  </si>
  <si>
    <t>013.4.0577</t>
  </si>
  <si>
    <t>ноутбук FCER Packard Bell EasyNote</t>
  </si>
  <si>
    <t>43402000015,</t>
  </si>
  <si>
    <t>ноутбук HP 15-bs 156ur - 8 шт.</t>
  </si>
  <si>
    <t>ноутбук HP 15-bw535 (арт.1477991)</t>
  </si>
  <si>
    <t>Оперативное управление c 29.12.2018 - Муниципальное бюджетное учреждение"Дом культуры  "Железнодорожник" городского округа Октябрьск Самарской области</t>
  </si>
  <si>
    <t>013.4.0210</t>
  </si>
  <si>
    <t>ноутбук Lenovo 110-15IBR N3710/4Gb</t>
  </si>
  <si>
    <t>ноутбук Lenovo IdeaPad 330S-15IKB</t>
  </si>
  <si>
    <t>034.2.0167</t>
  </si>
  <si>
    <t>ноутбук Lenovo Ideal Pad</t>
  </si>
  <si>
    <t>Оперативное управление c 07.07.2016 - Администрация городского округа Октябрьск</t>
  </si>
  <si>
    <t>034.2.0168</t>
  </si>
  <si>
    <t>Оперативное управление c 15.04.2016 - Муниципальное казенное учреждение "Учреждение по обеспечению деятельности органов местного самоуправления городского округа Октябрьск Самарской области"</t>
  </si>
  <si>
    <t>ноутбук LenovoIdeaPad330-151GM</t>
  </si>
  <si>
    <t>116</t>
  </si>
  <si>
    <t>ноутбук Packard Bell</t>
  </si>
  <si>
    <t>0414..199-00</t>
  </si>
  <si>
    <t>ноутбук ДМ 500 - 2 ед.</t>
  </si>
  <si>
    <t>013.4.0109</t>
  </si>
  <si>
    <t>ноутбук с гарнитурой  (мышь+ сетевой фильтр)</t>
  </si>
  <si>
    <t>0414..131</t>
  </si>
  <si>
    <t>оборудование Swich на 16 портов D-Link</t>
  </si>
  <si>
    <t>обустройство контейнерной площадки  пер.Больничный,14-ул.Гая,50</t>
  </si>
  <si>
    <t>616...266</t>
  </si>
  <si>
    <t xml:space="preserve">оверлок </t>
  </si>
  <si>
    <t>Оперативное управление c 08.09.2012 - Муниципальное бюджетное учреждение"Дом культуры  "Железнодорожник" городского округа Октябрьск Самарской области</t>
  </si>
  <si>
    <t>041429..17</t>
  </si>
  <si>
    <t>оверлок   G-21</t>
  </si>
  <si>
    <t>041429..08</t>
  </si>
  <si>
    <t>0137796</t>
  </si>
  <si>
    <t xml:space="preserve">овощерезка </t>
  </si>
  <si>
    <t>013.6.0868</t>
  </si>
  <si>
    <t>овощерезка ROBOT COUPE СL20</t>
  </si>
  <si>
    <t>013.6.0867</t>
  </si>
  <si>
    <t>огнетушитель 2 шт.</t>
  </si>
  <si>
    <t>оградительный барьер для настольного тениса 18 ед.</t>
  </si>
  <si>
    <t>0111089</t>
  </si>
  <si>
    <t xml:space="preserve">ограждение </t>
  </si>
  <si>
    <t>01130012</t>
  </si>
  <si>
    <t>01130011</t>
  </si>
  <si>
    <t>42804000002</t>
  </si>
  <si>
    <t>ограждение  на центральном стадионе "Локомотив" г.о. Октябрьск</t>
  </si>
  <si>
    <t>Оперативное управление c 14.12.2020 - муниципальное бюджетное учреждение городского округа Октябрьск Самарской области "Центр спортивных сооружений"</t>
  </si>
  <si>
    <t>ограждение  парка  им. М.Горького - 472 п.м.</t>
  </si>
  <si>
    <t>Оперативное управление c 17.12.2018 - Муниципальное казенное учреждение "Центр по обеспечению деятельности учреждений социальной сферы городского округа Октябрьск"</t>
  </si>
  <si>
    <t>ограждение -260м пер.Больничный-ул.Гая,50</t>
  </si>
  <si>
    <t>ограждение 118 п.м. пер.Больничный-ул.Гая,50</t>
  </si>
  <si>
    <t>ограждение 188 п.м.- у.Куйбышева,18</t>
  </si>
  <si>
    <t>ограждение 78 м. ул.Пионерская,14</t>
  </si>
  <si>
    <t>ограждение в районе ул.Ленина, 42 (парк им. "М.Горького")</t>
  </si>
  <si>
    <t>ограждение металлическое 104 п.м.  ул.Фрунзе,1</t>
  </si>
  <si>
    <t>ограждение металлическое 120 п.м. ул.Куйбышева,19</t>
  </si>
  <si>
    <t>ограждение металлическое 1801 п.м.  ул.Декабристов,3-5</t>
  </si>
  <si>
    <t>ограждение металлическое 187,5 п.м. (ул.Мичурина, 2)</t>
  </si>
  <si>
    <t>ограждение металлическое 208 п.м. ул.Мичурина,2 и Мира,169</t>
  </si>
  <si>
    <t>ограждение металлическое 40 п.м.  ул.Фрунзе,1</t>
  </si>
  <si>
    <t>42804000003</t>
  </si>
  <si>
    <t>ограждение на территории МБУ "ЦСС" г.о. Октябрьск</t>
  </si>
  <si>
    <t>ограждение полисадника ул.3-го Октября,12 - 102 п.м.</t>
  </si>
  <si>
    <t>ограждение полисадника ул.3-го Октября,16 - 108 п.м.</t>
  </si>
  <si>
    <t>ограждение полисадника ул.9-го Января,9  - 196 п.м.</t>
  </si>
  <si>
    <t>ограждение полисадника ул.Аносова,68/2  - 96 п.м.</t>
  </si>
  <si>
    <t>ограждение полисадника ул.Ватутина,10 - 104п.м.</t>
  </si>
  <si>
    <t>ограждение полисадника ул.Весенняя,25 - 46 п.м.</t>
  </si>
  <si>
    <t>ограждение полисадника ул.Волго-Донская,11 - 45 п.м.</t>
  </si>
  <si>
    <t>ограждение полисадника ул.Волго-Донская,16 - 86 п.м.</t>
  </si>
  <si>
    <t>ограждение полисадника ул.Волго-Донская,8а - 40п.м.</t>
  </si>
  <si>
    <t>ограждение полисадника ул.Вологина,4  - 53 п.м.</t>
  </si>
  <si>
    <t>ограждение полисадника ул.Декабристов,3 - 40п.м.</t>
  </si>
  <si>
    <t>ограждение полисадника ул.Декабристов,4 - 40п.м.</t>
  </si>
  <si>
    <t>ограждение полисадника ул.Декабристов,5 - 40п.м.</t>
  </si>
  <si>
    <t>ограждение полисадника ул.Ленина,48 - 104 п.м.</t>
  </si>
  <si>
    <t>ограждение полисадника ул.Мира,167 - 98 п.м.</t>
  </si>
  <si>
    <t xml:space="preserve">одежда сцены </t>
  </si>
  <si>
    <t xml:space="preserve">осветитель таблиц </t>
  </si>
  <si>
    <t>013.4.0270</t>
  </si>
  <si>
    <t>013.6.0164</t>
  </si>
  <si>
    <t>438030..1</t>
  </si>
  <si>
    <t>освещение спортивной площадки пос. Первомайский</t>
  </si>
  <si>
    <t>остановочный павильон "Хлебная база" нечетная сторона</t>
  </si>
  <si>
    <t>остановочный павильон "Хлебная база" четная сторона</t>
  </si>
  <si>
    <t>остановочный павильон "ул.Декабристов" нечетная сторона</t>
  </si>
  <si>
    <t>остановочный павильон "ул.Декабристов" четная сторона</t>
  </si>
  <si>
    <t>остановочныйпавильон "ПАЗ" нечетная сторона</t>
  </si>
  <si>
    <t>остановочныйпавильон "ПАЗ" четная сторона</t>
  </si>
  <si>
    <t xml:space="preserve">отсекатель </t>
  </si>
  <si>
    <t>013.6.0004-1</t>
  </si>
  <si>
    <t xml:space="preserve">офисный стол </t>
  </si>
  <si>
    <t>Оперативное управление c 30.01.2013 - МКУ "Финансовое управление Администрации городского округа Октябрьск Самарской области""</t>
  </si>
  <si>
    <t>013.6.0004-2</t>
  </si>
  <si>
    <t>013.6.0004-3</t>
  </si>
  <si>
    <t>10136236</t>
  </si>
  <si>
    <t>палатка "Тайга-3"</t>
  </si>
  <si>
    <t>0.11.8.0002</t>
  </si>
  <si>
    <t>палатка 4- местная</t>
  </si>
  <si>
    <t>0.11.8.0003</t>
  </si>
  <si>
    <t>палатка 4-х местная</t>
  </si>
  <si>
    <t>110136312</t>
  </si>
  <si>
    <t>палатка Virtey Rainbom-3 PU 3000 (130*200*200*130)</t>
  </si>
  <si>
    <t>110136313</t>
  </si>
  <si>
    <t>палатка Virtey rainbom-3 PU 3000 (130+200*200*130)</t>
  </si>
  <si>
    <t>013.6.1103</t>
  </si>
  <si>
    <t>пароочиститель  с комплектами круглых щеток 4 шт.и насадка для мойки окон</t>
  </si>
  <si>
    <t>0616...006</t>
  </si>
  <si>
    <t xml:space="preserve">пароход </t>
  </si>
  <si>
    <t>0616...005</t>
  </si>
  <si>
    <t>0616...004</t>
  </si>
  <si>
    <t>0616...0007</t>
  </si>
  <si>
    <t>9080..14</t>
  </si>
  <si>
    <t xml:space="preserve">пенал </t>
  </si>
  <si>
    <t>616...561</t>
  </si>
  <si>
    <t>пенал приставной</t>
  </si>
  <si>
    <t>013.6.0400</t>
  </si>
  <si>
    <t xml:space="preserve">песочница </t>
  </si>
  <si>
    <t>616..1622</t>
  </si>
  <si>
    <t>013.6.0399</t>
  </si>
  <si>
    <t>013.6.0398</t>
  </si>
  <si>
    <t>616...601</t>
  </si>
  <si>
    <t>013.6.0396</t>
  </si>
  <si>
    <t>013.6.0397</t>
  </si>
  <si>
    <t>6030161/11</t>
  </si>
  <si>
    <t>песочница  "Ромашка"</t>
  </si>
  <si>
    <t>616...606</t>
  </si>
  <si>
    <t>616...299</t>
  </si>
  <si>
    <t>песочница  Ромашка</t>
  </si>
  <si>
    <t>612,613</t>
  </si>
  <si>
    <t>песочница "Ромашка"-2 шт.</t>
  </si>
  <si>
    <t>песочница пер.Больничный-ул.Гая,50</t>
  </si>
  <si>
    <t xml:space="preserve">печь электрическая </t>
  </si>
  <si>
    <t>1330005</t>
  </si>
  <si>
    <t xml:space="preserve">пианино </t>
  </si>
  <si>
    <t>041436..87</t>
  </si>
  <si>
    <t>022</t>
  </si>
  <si>
    <t>пианино  "Вайнбах"</t>
  </si>
  <si>
    <t>пианино  "Кубань"</t>
  </si>
  <si>
    <t>015</t>
  </si>
  <si>
    <t>пианино  "Ласточка"</t>
  </si>
  <si>
    <t>025</t>
  </si>
  <si>
    <t>023</t>
  </si>
  <si>
    <t>пианино  "Сура-2"</t>
  </si>
  <si>
    <t>1380064</t>
  </si>
  <si>
    <t>пианино  105415</t>
  </si>
  <si>
    <t>пианино  &lt;Ростов&gt;</t>
  </si>
  <si>
    <t>013.4.0399</t>
  </si>
  <si>
    <t>пианино  «Этюд»</t>
  </si>
  <si>
    <t>пианино  «октава»</t>
  </si>
  <si>
    <t>0138036</t>
  </si>
  <si>
    <t>пианино  Октава</t>
  </si>
  <si>
    <t xml:space="preserve">пианино "Ласточка" </t>
  </si>
  <si>
    <t>1380050</t>
  </si>
  <si>
    <t>041436..46</t>
  </si>
  <si>
    <t>пианино "Октава"</t>
  </si>
  <si>
    <t>041436..41</t>
  </si>
  <si>
    <t>009-012</t>
  </si>
  <si>
    <t>пианино Пианино "Кубань" - 4 шт</t>
  </si>
  <si>
    <t>01380078-83</t>
  </si>
  <si>
    <t>пианино Пианино -5 ед</t>
  </si>
  <si>
    <t>01380066-67</t>
  </si>
  <si>
    <t>пианино Пианино-2 ед</t>
  </si>
  <si>
    <t>013.6.0590</t>
  </si>
  <si>
    <t xml:space="preserve">пирамида для гантелей на 13 пар </t>
  </si>
  <si>
    <t>013.6.0591</t>
  </si>
  <si>
    <t>пирамида для гантелей на 8 пар 2 ед.</t>
  </si>
  <si>
    <t>43401000063</t>
  </si>
  <si>
    <t>планшет -тепловизор Genco TeSa</t>
  </si>
  <si>
    <t>01381809</t>
  </si>
  <si>
    <t>планшет -тепловизор Genco TeSa 001</t>
  </si>
  <si>
    <t>013.4.0278</t>
  </si>
  <si>
    <t>планшет Apple iPad Air Wi-Fi+Cellular 25GB Cold 2019 10.5</t>
  </si>
  <si>
    <t>0616..676</t>
  </si>
  <si>
    <t>планшет беспроводной</t>
  </si>
  <si>
    <t>11970346</t>
  </si>
  <si>
    <t xml:space="preserve">плата </t>
  </si>
  <si>
    <t>1.013.4.0101</t>
  </si>
  <si>
    <t>плата 16 аналоговых портов Panasonic KX-NCP1104XJ</t>
  </si>
  <si>
    <t>1.013.4.0094</t>
  </si>
  <si>
    <t>плата 4СОPanasonikKX-NCP1180X</t>
  </si>
  <si>
    <t>плата COIB плата 4-х городских линий</t>
  </si>
  <si>
    <t>1.013.4.100</t>
  </si>
  <si>
    <t>плата DSP 4канала VolP Panasonic KX-NCP1104XJ</t>
  </si>
  <si>
    <t>1380302</t>
  </si>
  <si>
    <t xml:space="preserve">платье </t>
  </si>
  <si>
    <t>1380305</t>
  </si>
  <si>
    <t>..001388</t>
  </si>
  <si>
    <t>платье Ангел</t>
  </si>
  <si>
    <t>616...170</t>
  </si>
  <si>
    <t>платье солистки</t>
  </si>
  <si>
    <t>1380334-35</t>
  </si>
  <si>
    <t>61600000573</t>
  </si>
  <si>
    <t>плеер CD</t>
  </si>
  <si>
    <t>616...685</t>
  </si>
  <si>
    <t>плеер CD плеер Ямаха</t>
  </si>
  <si>
    <t>616..263-264</t>
  </si>
  <si>
    <t>плеер DVD  плеер LG-2 шт</t>
  </si>
  <si>
    <t>616...258</t>
  </si>
  <si>
    <t>плеер DVD плеер LG</t>
  </si>
  <si>
    <t>1380039</t>
  </si>
  <si>
    <t>плеер DVD плеер ONKYO DV (Sliver)</t>
  </si>
  <si>
    <t>616...13701</t>
  </si>
  <si>
    <t>плеер DVD плеер Pioner -2 шт.</t>
  </si>
  <si>
    <t xml:space="preserve">площадка для воркаута и сдачи норм ГТО </t>
  </si>
  <si>
    <t>Оперативное управление c 29.12.2017 - МБУ городского округа Октябрьск  Самарской области "Дом молодежных организаций"</t>
  </si>
  <si>
    <t>013.4.0339</t>
  </si>
  <si>
    <t xml:space="preserve">пневмо-груша с платформой - 2 ед </t>
  </si>
  <si>
    <t>02440039</t>
  </si>
  <si>
    <t>погрузчик  - копновоз универсальный с ковшом ПКУ-0,8</t>
  </si>
  <si>
    <t>подиум Сценический</t>
  </si>
  <si>
    <t>Оперативное управление c 28.09.2018 - Муниципальное казенное учреждение "Центр по обеспечению деятельности учреждений социальной сферы городского округа Октябрьск"</t>
  </si>
  <si>
    <t>110136314</t>
  </si>
  <si>
    <t xml:space="preserve">подиум сценический 3,66*2,44*0,75 на регулируемых винтовых опорах с лестничными </t>
  </si>
  <si>
    <t xml:space="preserve">подогреватель ПП1-53-7-2 (нержавейка) </t>
  </si>
  <si>
    <t>616  496</t>
  </si>
  <si>
    <t>подставка ARM Media PT-STAND-3</t>
  </si>
  <si>
    <t>1380123</t>
  </si>
  <si>
    <t>подставка для ТВ</t>
  </si>
  <si>
    <t>616...887</t>
  </si>
  <si>
    <t>подставка для цветов</t>
  </si>
  <si>
    <t>01240295</t>
  </si>
  <si>
    <t xml:space="preserve">пожарная сигнализация </t>
  </si>
  <si>
    <t>0414..473</t>
  </si>
  <si>
    <t>пожарная сигнализация Автоматическая пожарная сигнализация</t>
  </si>
  <si>
    <t>1.013.6.0174</t>
  </si>
  <si>
    <t>полка навесная</t>
  </si>
  <si>
    <t>прибор  для изучения газовых законов</t>
  </si>
  <si>
    <t>0616..1296</t>
  </si>
  <si>
    <t>прибор  для изучения газовых законов (с манометром) С-5886</t>
  </si>
  <si>
    <t>3768</t>
  </si>
  <si>
    <t>прибор учета ХВС ул.3-го Октября,3</t>
  </si>
  <si>
    <t>Хозяйственное ведение c 13.01.2014 - Муниципальное унитарное предприятие "Жилищное управление"</t>
  </si>
  <si>
    <t>3763</t>
  </si>
  <si>
    <t>прибор учета ХВС ул.Гая,52</t>
  </si>
  <si>
    <t>Хозяйственное ведение c 24.12.2013 - Муниципальное унитарное предприятие "Жилищное управление"</t>
  </si>
  <si>
    <t>3764</t>
  </si>
  <si>
    <t>прибор учета ХВС ул.Куйбышева,16</t>
  </si>
  <si>
    <t>3677</t>
  </si>
  <si>
    <t>прибор учета ХВС ул.Мира,169</t>
  </si>
  <si>
    <t>3674</t>
  </si>
  <si>
    <t>прибор учета ХВС ул.Мичурина,2</t>
  </si>
  <si>
    <t>3672</t>
  </si>
  <si>
    <t>прибор учета на систему ГВС ул.Мичурина,3</t>
  </si>
  <si>
    <t>прибор учета на систему ГВС ул.Мичурина,5а (ТСЖ)</t>
  </si>
  <si>
    <t>Безвозмездное пользование c 12.01.2012 - ТСЖ "Мечта"</t>
  </si>
  <si>
    <t>3549</t>
  </si>
  <si>
    <t>прибор учета на систему отопления</t>
  </si>
  <si>
    <t xml:space="preserve">приборы учета на систему ХВС </t>
  </si>
  <si>
    <t>приборы учета на систему ХВС пер.Больничный,12</t>
  </si>
  <si>
    <t>приборы учета на систему ХВС пер.Парковый,2</t>
  </si>
  <si>
    <t>3680</t>
  </si>
  <si>
    <t>приборы учета на систему ХВС ул. 3-го Октября,1</t>
  </si>
  <si>
    <t>приборы учета на систему ХВС ул.Гая,19</t>
  </si>
  <si>
    <t>приборы учета на систему ХВС ул.Куйбышева,15</t>
  </si>
  <si>
    <t>приборы учета на систему ХВС ул.Куйбышева,17</t>
  </si>
  <si>
    <t>приборы учета на систему ХВС ул.Куйбышева,20</t>
  </si>
  <si>
    <t>3671</t>
  </si>
  <si>
    <t>приборы учета на систему ХВС ул.Мичурина, 3</t>
  </si>
  <si>
    <t>приборы учета на систему ХВС ул.Мичурина,5а (ТСЖ)</t>
  </si>
  <si>
    <t>приборы учета на систему ХВС ул.Сакко-Ванцетти,20</t>
  </si>
  <si>
    <t>приборы учета на систему ХВС ул.Сакко-Ванцетти,22</t>
  </si>
  <si>
    <t xml:space="preserve">приборы учета на систему отопления </t>
  </si>
  <si>
    <t>012.4.0029</t>
  </si>
  <si>
    <t>012.4.0005</t>
  </si>
  <si>
    <t>3679</t>
  </si>
  <si>
    <t>приборы учета на систему отопления ул.3-го Октября,1</t>
  </si>
  <si>
    <t>3676</t>
  </si>
  <si>
    <t>приборы учета на систему отопления ул.Мира,169</t>
  </si>
  <si>
    <t>приборы учета на систему отопления ул.Мичурина, 5а (ТСЖ)</t>
  </si>
  <si>
    <t>3673</t>
  </si>
  <si>
    <t>приборы учета на систему отопления ул.Мичурина,2</t>
  </si>
  <si>
    <t>3670</t>
  </si>
  <si>
    <t>приборы учета на систему отопления ул.Мичурина,3</t>
  </si>
  <si>
    <t>02440004</t>
  </si>
  <si>
    <t>привод Привод рабоч. Органа/ред.ЭТЦ-1609.30.00 (баров.установка)</t>
  </si>
  <si>
    <t>616...276</t>
  </si>
  <si>
    <t xml:space="preserve">приемник </t>
  </si>
  <si>
    <t>прилавок  охлаждаемый с 12-й полкой с направляющими тепл.режим. столешницы+1+10С</t>
  </si>
  <si>
    <t>01260022</t>
  </si>
  <si>
    <t>прилавок выдачи коньков
в муниципальную собственность
   О приеме 
в муниципальн</t>
  </si>
  <si>
    <t xml:space="preserve">принтер лазерный НР Laser Jet Pro </t>
  </si>
  <si>
    <t>31970218</t>
  </si>
  <si>
    <t>31970211</t>
  </si>
  <si>
    <t>616..1019</t>
  </si>
  <si>
    <t xml:space="preserve">принтер лазерный НР LaserJet </t>
  </si>
  <si>
    <t>013.4.0493</t>
  </si>
  <si>
    <t xml:space="preserve">принтер, ксерокс </t>
  </si>
  <si>
    <t>приставка  с опорой В 303.1</t>
  </si>
  <si>
    <t>110136299</t>
  </si>
  <si>
    <t>приставка 1200х650х750 21.04</t>
  </si>
  <si>
    <t>01380077</t>
  </si>
  <si>
    <t>приставка танго</t>
  </si>
  <si>
    <t>1950001</t>
  </si>
  <si>
    <t xml:space="preserve">програмное обеспечение </t>
  </si>
  <si>
    <t>1950002</t>
  </si>
  <si>
    <t>616..630</t>
  </si>
  <si>
    <t xml:space="preserve">проектор </t>
  </si>
  <si>
    <t>1380045</t>
  </si>
  <si>
    <t>проектор  EIRILC-X71</t>
  </si>
  <si>
    <t>01340042</t>
  </si>
  <si>
    <t>проектор  мультимедийный</t>
  </si>
  <si>
    <t>0414..025</t>
  </si>
  <si>
    <t>0414..018</t>
  </si>
  <si>
    <t>0414..069</t>
  </si>
  <si>
    <t>43405000006</t>
  </si>
  <si>
    <t>проектор BENQ LH770</t>
  </si>
  <si>
    <t>43405000008</t>
  </si>
  <si>
    <t>проектор Hitachi CP-AW3506</t>
  </si>
  <si>
    <t>43405000014</t>
  </si>
  <si>
    <t>проектор Hitachi CP-EU4501WN</t>
  </si>
  <si>
    <t>43405000007</t>
  </si>
  <si>
    <t>42405000059</t>
  </si>
  <si>
    <t>проектор NEC</t>
  </si>
  <si>
    <t>092</t>
  </si>
  <si>
    <t>проектор ММ Epson ЕВ Х-14</t>
  </si>
  <si>
    <t>Оперативное управление c 11.03.2013 - Муниципальное образовательное учреждение дополнительного образования детей "Детская школа искусств №2"</t>
  </si>
  <si>
    <t>1360124</t>
  </si>
  <si>
    <t>проектор ММ-SANYO PLC-XU 56</t>
  </si>
  <si>
    <t>616...645</t>
  </si>
  <si>
    <t>проектор Мультимедиа</t>
  </si>
  <si>
    <t>1380019</t>
  </si>
  <si>
    <t>проектор Мультимедиа-проектор Epson</t>
  </si>
  <si>
    <t>041430..81</t>
  </si>
  <si>
    <t>проектор Мультимедийный</t>
  </si>
  <si>
    <t>01340008</t>
  </si>
  <si>
    <t>0414..151</t>
  </si>
  <si>
    <t>проектор Мультимедийный  Acer</t>
  </si>
  <si>
    <t>....0211</t>
  </si>
  <si>
    <t>проектор Мультимедийный  S8</t>
  </si>
  <si>
    <t>0414..280</t>
  </si>
  <si>
    <t>проектор Оверхед</t>
  </si>
  <si>
    <t>616..734-741</t>
  </si>
  <si>
    <t>прожектор  -8 шт.</t>
  </si>
  <si>
    <t>01341202</t>
  </si>
  <si>
    <t>прожектор 2 ед.</t>
  </si>
  <si>
    <t>42406000018-</t>
  </si>
  <si>
    <t>прожектор LEDPAR AstraLight -32 шт</t>
  </si>
  <si>
    <t>616..1322</t>
  </si>
  <si>
    <t>проигрыватель  Sherwood PM -9906</t>
  </si>
  <si>
    <t>61600000625</t>
  </si>
  <si>
    <t xml:space="preserve">проигрыватель CD </t>
  </si>
  <si>
    <t>013.4.0426</t>
  </si>
  <si>
    <t>1380206</t>
  </si>
  <si>
    <t>616...1200</t>
  </si>
  <si>
    <t xml:space="preserve">профессиональная ручная радиосистема Reloop RWM-1НН </t>
  </si>
  <si>
    <t>616..1197</t>
  </si>
  <si>
    <t>616...1198</t>
  </si>
  <si>
    <t xml:space="preserve">профессиональная ручная радиостанция Reloop RWM </t>
  </si>
  <si>
    <t>31970093</t>
  </si>
  <si>
    <t xml:space="preserve">процессор </t>
  </si>
  <si>
    <t>138006</t>
  </si>
  <si>
    <t>013.4.0406</t>
  </si>
  <si>
    <t>01340015</t>
  </si>
  <si>
    <t>процессор  Pentium-4</t>
  </si>
  <si>
    <t>1970032</t>
  </si>
  <si>
    <t>процессор  Сеl 2,8/512/2*128/Combo</t>
  </si>
  <si>
    <t>11970259</t>
  </si>
  <si>
    <t>процессор Infel Core 2 Duo 67501</t>
  </si>
  <si>
    <t>01340038-007</t>
  </si>
  <si>
    <t>прямой провод  МСС - 4 ед.</t>
  </si>
  <si>
    <t xml:space="preserve">пульт </t>
  </si>
  <si>
    <t>336</t>
  </si>
  <si>
    <t>пульт  микшерный 16 канальный</t>
  </si>
  <si>
    <t>616..742</t>
  </si>
  <si>
    <t>пульт  с силовым блоком</t>
  </si>
  <si>
    <t>1.013.4.0092</t>
  </si>
  <si>
    <t xml:space="preserve">пульт  сист.оценки качества Программно-аппаратный комплекс "Система электронной </t>
  </si>
  <si>
    <t>616...1211</t>
  </si>
  <si>
    <t>пульт Yamaha NG-24/14 FX Микшерный пульт 16 микр.вх.4 линии</t>
  </si>
  <si>
    <t>013.4.0093</t>
  </si>
  <si>
    <t>пульт Микшерный «Электрон»</t>
  </si>
  <si>
    <t>61636...1159</t>
  </si>
  <si>
    <t>пульт Микшерный пульт BEHRINGER XENYX QX 1222USB</t>
  </si>
  <si>
    <t>пульт микшерный</t>
  </si>
  <si>
    <t>пульт микшерный   универсальный 1 шт.</t>
  </si>
  <si>
    <t>013.4.0428</t>
  </si>
  <si>
    <t xml:space="preserve">пульт микшерный ALTO AMX 120 </t>
  </si>
  <si>
    <t>1.013.4.0093</t>
  </si>
  <si>
    <t>пульт системы оценки качества Программно-аппаратный комплекс "Система электронно</t>
  </si>
  <si>
    <t>013.6.0639</t>
  </si>
  <si>
    <t xml:space="preserve">пъедистал </t>
  </si>
  <si>
    <t>01380162</t>
  </si>
  <si>
    <t xml:space="preserve">рабочая станция </t>
  </si>
  <si>
    <t>0414..21-32</t>
  </si>
  <si>
    <t>рабочее место  ученика(системный блок, монитор) - 12 ед.</t>
  </si>
  <si>
    <t>0414..020</t>
  </si>
  <si>
    <t>рабочее место учителя(системный блок, монитор)</t>
  </si>
  <si>
    <t>013.4.0543</t>
  </si>
  <si>
    <t>радиатор отопительный 8 шт</t>
  </si>
  <si>
    <t>616...0745</t>
  </si>
  <si>
    <t xml:space="preserve">радиомикрофон </t>
  </si>
  <si>
    <t>01341207</t>
  </si>
  <si>
    <t xml:space="preserve">радиосистема </t>
  </si>
  <si>
    <t>Оперативное управление c 01.08.2011 - МБУ городского округа Октябрьск  Самарской области "Дом молодежных организаций"</t>
  </si>
  <si>
    <t>61600000554</t>
  </si>
  <si>
    <t>013.4.0509</t>
  </si>
  <si>
    <t>01341206</t>
  </si>
  <si>
    <t>Оперативное управление c 01.06.2011 - МБУ городского округа Октябрьск  Самарской области "Дом молодежных организаций"</t>
  </si>
  <si>
    <t>616...1241</t>
  </si>
  <si>
    <t>радиосистема  вокальная</t>
  </si>
  <si>
    <t>43402000023,</t>
  </si>
  <si>
    <t>радиосистема  с ручным передатчиком -2  шт.</t>
  </si>
  <si>
    <t>101</t>
  </si>
  <si>
    <t>радиосистема INVOTONE</t>
  </si>
  <si>
    <t>61636...1160</t>
  </si>
  <si>
    <t>радиосистема SHURE PGX 24/SM58</t>
  </si>
  <si>
    <t>61600000555</t>
  </si>
  <si>
    <t>радиосистема Головная</t>
  </si>
  <si>
    <t>1380204</t>
  </si>
  <si>
    <t xml:space="preserve">радиосистема вокальная </t>
  </si>
  <si>
    <t>616  1359</t>
  </si>
  <si>
    <t>радиосистема вокальная с ручным передатчиком и капсюлем</t>
  </si>
  <si>
    <t>..001445</t>
  </si>
  <si>
    <t>радиосистема с ручным передатчиком</t>
  </si>
  <si>
    <t>..001444</t>
  </si>
  <si>
    <t xml:space="preserve">раскладушка детская - 6 ед. </t>
  </si>
  <si>
    <t>013.6.0466</t>
  </si>
  <si>
    <t>013.4.0496</t>
  </si>
  <si>
    <t xml:space="preserve">ресивер кенвуд </t>
  </si>
  <si>
    <t>013.4.0302</t>
  </si>
  <si>
    <t xml:space="preserve">ростомер медицинский </t>
  </si>
  <si>
    <t>рояль Рояль «Красный Октябрь»</t>
  </si>
  <si>
    <t>616.435-437</t>
  </si>
  <si>
    <t>рубаха мужская 3 шт.</t>
  </si>
  <si>
    <t>000810</t>
  </si>
  <si>
    <t>ружье Ружье пневматическое</t>
  </si>
  <si>
    <t>616...1364</t>
  </si>
  <si>
    <t xml:space="preserve">сарафан </t>
  </si>
  <si>
    <t>616...1278</t>
  </si>
  <si>
    <t>616...1366</t>
  </si>
  <si>
    <t>616...1367</t>
  </si>
  <si>
    <t>616...1368</t>
  </si>
  <si>
    <t>616...1369</t>
  </si>
  <si>
    <t>616...1370</t>
  </si>
  <si>
    <t>616...1371</t>
  </si>
  <si>
    <t>616...1372</t>
  </si>
  <si>
    <t>616...1373</t>
  </si>
  <si>
    <t>616...1374</t>
  </si>
  <si>
    <t>616...1376</t>
  </si>
  <si>
    <t>616...1377</t>
  </si>
  <si>
    <t>616...1399</t>
  </si>
  <si>
    <t>616...1400</t>
  </si>
  <si>
    <t>616...1365</t>
  </si>
  <si>
    <t>3789</t>
  </si>
  <si>
    <t xml:space="preserve">сварочный аппарат RDH 250/75 </t>
  </si>
  <si>
    <t>Хозяйственное ведение c 12.11.2014 - Муниципальное унитарное предприятие "Жилищное управление"</t>
  </si>
  <si>
    <t>616..743-744</t>
  </si>
  <si>
    <t>световая стойка -2 шт</t>
  </si>
  <si>
    <t>01341203</t>
  </si>
  <si>
    <t xml:space="preserve">световое оборудование (Цыклон) </t>
  </si>
  <si>
    <t>Оперативное управление c 01.10.2010 - МБУ городского округа Октябрьск  Самарской области "Дом молодежных организаций"</t>
  </si>
  <si>
    <t xml:space="preserve">световое оборудование Снег машина SYR </t>
  </si>
  <si>
    <t>01341205</t>
  </si>
  <si>
    <t>01341204</t>
  </si>
  <si>
    <t>световое оборудование Танго 2 ед.</t>
  </si>
  <si>
    <t>616...136</t>
  </si>
  <si>
    <t xml:space="preserve">световой эффект </t>
  </si>
  <si>
    <t>616...682</t>
  </si>
  <si>
    <t xml:space="preserve">светомузыка </t>
  </si>
  <si>
    <t>616..651</t>
  </si>
  <si>
    <t xml:space="preserve">сейф </t>
  </si>
  <si>
    <t>1.013.6.0177</t>
  </si>
  <si>
    <t>1361194</t>
  </si>
  <si>
    <t>Оперативное управление c 27.03.2017 - Муниципальное образовательное учреждение дополнительного образования детей "Детская школа искусств №1"</t>
  </si>
  <si>
    <t>1.013.6.0178</t>
  </si>
  <si>
    <t>013.6.0307</t>
  </si>
  <si>
    <t>сейф  "SAFEGUARD"</t>
  </si>
  <si>
    <t>6027</t>
  </si>
  <si>
    <t>сейф  SD-103T</t>
  </si>
  <si>
    <t>6007</t>
  </si>
  <si>
    <t>сейф 80140 А</t>
  </si>
  <si>
    <t>сейф AIKO FRS-500 огнестойкий, ключевой замок</t>
  </si>
  <si>
    <t>1630047</t>
  </si>
  <si>
    <t>сейф SD-104А</t>
  </si>
  <si>
    <t>сейф Сейф VALBERG КВАРЦИТ 90Т (900х440х430) вес.193 кг</t>
  </si>
  <si>
    <t>Оперативное управление c 24.12.2018 -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</si>
  <si>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01360163</t>
  </si>
  <si>
    <t>сейф огнестойкий</t>
  </si>
  <si>
    <t>01360151</t>
  </si>
  <si>
    <t>сейф офисный "Т28"</t>
  </si>
  <si>
    <t>01360155</t>
  </si>
  <si>
    <t>сейф офисный "Т40"</t>
  </si>
  <si>
    <t>1.013.6.0088</t>
  </si>
  <si>
    <t>секция  трехместная</t>
  </si>
  <si>
    <t>01360052</t>
  </si>
  <si>
    <t>секция (шкафы) ЩУ-1</t>
  </si>
  <si>
    <t>000909</t>
  </si>
  <si>
    <t>секция 325х4 с калачем 325-3 и переходами 325х219</t>
  </si>
  <si>
    <t>616...730</t>
  </si>
  <si>
    <t>секция Выставочная</t>
  </si>
  <si>
    <t>1.013.6.0090</t>
  </si>
  <si>
    <t>секция трехместная</t>
  </si>
  <si>
    <t>1.013.6.0089</t>
  </si>
  <si>
    <t>013.4.0009</t>
  </si>
  <si>
    <t xml:space="preserve">сервер </t>
  </si>
  <si>
    <t>Оперативное управление c 31.12.2015 - МКУ "Финансовое управление Администрации городского округа Октябрьск Самарской области""</t>
  </si>
  <si>
    <t>616..1077</t>
  </si>
  <si>
    <t>31970131</t>
  </si>
  <si>
    <t>сервер  Aguarius T501 D67 (2x5506/6DDR32048/VINT/4*S2000) 7200/DRW/RAID SAS PIKE</t>
  </si>
  <si>
    <t>013.4.1335</t>
  </si>
  <si>
    <t>сервер  воспроизведения контента Barco Alchemy</t>
  </si>
  <si>
    <t>012.4.0006</t>
  </si>
  <si>
    <t>сервер Lenovo ThinkSystem ST50 1хE-2144G 2х8GBх8 2х1Tb 7.2K SSD_250Gb RW 1х250W</t>
  </si>
  <si>
    <t>013.6.0626</t>
  </si>
  <si>
    <t xml:space="preserve">сетка волейбольная с тросом </t>
  </si>
  <si>
    <t>013.6.0628</t>
  </si>
  <si>
    <t xml:space="preserve">сетка для пляжного волейбола </t>
  </si>
  <si>
    <t>сигнализатор СТГ- 2 шт.</t>
  </si>
  <si>
    <t>013.4.0114</t>
  </si>
  <si>
    <t>сильвер  "Магнитолла"</t>
  </si>
  <si>
    <t>079</t>
  </si>
  <si>
    <t xml:space="preserve">синтезатор </t>
  </si>
  <si>
    <t>1</t>
  </si>
  <si>
    <t>086</t>
  </si>
  <si>
    <t>078</t>
  </si>
  <si>
    <t>077</t>
  </si>
  <si>
    <t>071</t>
  </si>
  <si>
    <t>070</t>
  </si>
  <si>
    <t>04143..335</t>
  </si>
  <si>
    <t>синтезатор  "Ямаха"</t>
  </si>
  <si>
    <t>синтезатор  Корг</t>
  </si>
  <si>
    <t>0414..317</t>
  </si>
  <si>
    <t>синтезатор CASIO</t>
  </si>
  <si>
    <t>1380150</t>
  </si>
  <si>
    <t>синтезатор Синтезатор</t>
  </si>
  <si>
    <t>119</t>
  </si>
  <si>
    <t>система Soni MHC - ECL 5</t>
  </si>
  <si>
    <t>616...632</t>
  </si>
  <si>
    <t>система Акустистическая</t>
  </si>
  <si>
    <t>11970319</t>
  </si>
  <si>
    <t>система Переплетная</t>
  </si>
  <si>
    <t>616..191-192</t>
  </si>
  <si>
    <t>система Проф.актив.акустическая система- 2 шт.</t>
  </si>
  <si>
    <t>11970347</t>
  </si>
  <si>
    <t>система записи разговоров на 2 канала (CLON -2 D)</t>
  </si>
  <si>
    <t>013.6.1135</t>
  </si>
  <si>
    <t>скамья  атлетическая</t>
  </si>
  <si>
    <t>Оперативное управление c 04.12.2015 - муниципальное бюджетное учреждение городского округа Октябрьск Самарской области "Центр спортивных сооружений"</t>
  </si>
  <si>
    <t>01360019</t>
  </si>
  <si>
    <t>скамья  на металлокаркас -9 шт.</t>
  </si>
  <si>
    <t>скамья  садово-парковая на металлических ножках ул.Декабристов,3-5</t>
  </si>
  <si>
    <t>01360021</t>
  </si>
  <si>
    <t>скамья  со спинкой для спортивных площадок БС-5 -6 шт.</t>
  </si>
  <si>
    <t>скамья 14 шт. ул. Центральная,19</t>
  </si>
  <si>
    <t>013.6.0630</t>
  </si>
  <si>
    <t>скамья гимнастическая 10 ед.</t>
  </si>
  <si>
    <t>скамья для раздевалок без спинки 3,0 м -4 шт.</t>
  </si>
  <si>
    <t>скамья парковая с поручнями -25 шт.</t>
  </si>
  <si>
    <t>скамья парковая с поручнями, размеры 1600*700*950мм</t>
  </si>
  <si>
    <t>скамья парковая с поручнями, размеры 1600х700х950мм</t>
  </si>
  <si>
    <t>скамья садово-парковая на метал ножках-4шт. пер.Больничный,14-ул.Гая,50</t>
  </si>
  <si>
    <t>скамья садово-парковая на метал. ножках ул.Фрунзе,1</t>
  </si>
  <si>
    <t>616...511</t>
  </si>
  <si>
    <t xml:space="preserve">сканер </t>
  </si>
  <si>
    <t>616...1899</t>
  </si>
  <si>
    <t>31970193</t>
  </si>
  <si>
    <t>сканер  Aquarius T50 D67 (2x5506/DDR3</t>
  </si>
  <si>
    <t>31770197</t>
  </si>
  <si>
    <t>сканер  Canon DR-2010 с цветной планшетный</t>
  </si>
  <si>
    <t>0414..035</t>
  </si>
  <si>
    <t>сканер  EPSON</t>
  </si>
  <si>
    <t>041430..77</t>
  </si>
  <si>
    <t>сканер  S - 13800</t>
  </si>
  <si>
    <t>041430..76</t>
  </si>
  <si>
    <t>041430..83</t>
  </si>
  <si>
    <t>сканер  Sharp FO  55</t>
  </si>
  <si>
    <t>163..510,512</t>
  </si>
  <si>
    <t>сканер 2 ед</t>
  </si>
  <si>
    <t>013.4.0029</t>
  </si>
  <si>
    <t>сканер A4 Canon Canoscan LiDE 120</t>
  </si>
  <si>
    <t>999.1.0028</t>
  </si>
  <si>
    <t>сканер CANON CanoScan LIDE 210</t>
  </si>
  <si>
    <t>01380656</t>
  </si>
  <si>
    <t>сканер CANON LiDE 120</t>
  </si>
  <si>
    <t>01380655</t>
  </si>
  <si>
    <t>01380654</t>
  </si>
  <si>
    <t>01380652</t>
  </si>
  <si>
    <t>сканер CANON LiDE 220</t>
  </si>
  <si>
    <t>01380653</t>
  </si>
  <si>
    <t>Оперативное управление c 12.08.2015 - Муниципальное казенное учреждение "Централизованная бухгалтерия  городского округа октябрьск Самарской области"</t>
  </si>
  <si>
    <t>01380651</t>
  </si>
  <si>
    <t>106</t>
  </si>
  <si>
    <t>сканер CanonCanoScan</t>
  </si>
  <si>
    <t>Оперативное управление c 01.01.2015 - Муниципальное образовательное учреждение дополнительного образования детей "Детская школа искусств №2"</t>
  </si>
  <si>
    <t>143020360129</t>
  </si>
  <si>
    <t>сканер DR-M 16011,А4</t>
  </si>
  <si>
    <t>0414..197</t>
  </si>
  <si>
    <t>сканер EPSON 1270</t>
  </si>
  <si>
    <t>31970192</t>
  </si>
  <si>
    <t>сканер Fuitsu ScanSnap S1500 цветной двухсторонний 20 стр/мин ADF 50 USB(PA 0358</t>
  </si>
  <si>
    <t>сканер HP ScanJetPro 2500 F1 планшетныйА4</t>
  </si>
  <si>
    <t>66  487</t>
  </si>
  <si>
    <t>сканер Mustek A3 600S</t>
  </si>
  <si>
    <t>0414..016</t>
  </si>
  <si>
    <t>сканер SI 3800</t>
  </si>
  <si>
    <t>сканер п.5.1.12. SJ3800</t>
  </si>
  <si>
    <t>скребок для чистки обуви ул.3-го Октября,16</t>
  </si>
  <si>
    <t>096</t>
  </si>
  <si>
    <t>скрипка  1/2 "Brahner"</t>
  </si>
  <si>
    <t>1.013.4.1423</t>
  </si>
  <si>
    <t xml:space="preserve">скрипка "Strunal"1/2 мод. 15w Страдивари со смычком и канифолью в жестком кейсе </t>
  </si>
  <si>
    <t>1.013.4.1421</t>
  </si>
  <si>
    <t xml:space="preserve">скрипка "Strunal"1/4 мод. 15w Страдивари со смычком и канифолью в жестком кейсе </t>
  </si>
  <si>
    <t>102</t>
  </si>
  <si>
    <t>скрипка 1/2 Brahnner</t>
  </si>
  <si>
    <t>103</t>
  </si>
  <si>
    <t>скрипка 1/4</t>
  </si>
  <si>
    <t>104</t>
  </si>
  <si>
    <t>скрипка 3/4</t>
  </si>
  <si>
    <t>013.8.1211</t>
  </si>
  <si>
    <t>скрипка Sandner 4/4 мод.604, с футляром и смычком В-4</t>
  </si>
  <si>
    <t>Оперативное управление c 20.12.2018 - Муниципальное образовательное учреждение дополнительного образования детей "Детская школа искусств №2"</t>
  </si>
  <si>
    <t>скрипка Stagg VN-1/2</t>
  </si>
  <si>
    <t>скрипка Скрипка</t>
  </si>
  <si>
    <t>скрипка Скрипка "Strunal"1/2 мод. 15w Страдивари со смычком и канифолью в жестко</t>
  </si>
  <si>
    <t>051</t>
  </si>
  <si>
    <t>скрипка Скрипка 1/4</t>
  </si>
  <si>
    <t>064</t>
  </si>
  <si>
    <t xml:space="preserve">скрипка ученическая 1/8 </t>
  </si>
  <si>
    <t>0414..265</t>
  </si>
  <si>
    <t>слайд  проектор</t>
  </si>
  <si>
    <t>0414..1118</t>
  </si>
  <si>
    <t>слайд проектор KINDERMANN</t>
  </si>
  <si>
    <t>438020000012</t>
  </si>
  <si>
    <t xml:space="preserve">снегоуборочная машина </t>
  </si>
  <si>
    <t>013.4.0225</t>
  </si>
  <si>
    <t>снегоуборочная машина  HUSQVARNA ST 224 с электростартером 220В</t>
  </si>
  <si>
    <t>110136040000</t>
  </si>
  <si>
    <t>снегоуборочная машина ПАРМА</t>
  </si>
  <si>
    <t>Оперативное управление c 08.04.2019 - Муниципальное казенное учреждение "Центр по обеспечению деятельности учреждений социальной сферы городского округа Октябрьск"</t>
  </si>
  <si>
    <t>13604000077</t>
  </si>
  <si>
    <t>снегоуборочная машина ПАРМА 15л.с.</t>
  </si>
  <si>
    <t>01341286</t>
  </si>
  <si>
    <t>снегоуборочная машина бензиноваяPRORAB GST 60-S</t>
  </si>
  <si>
    <t>Оперативное управление c 11.08.2016 - муниципальное бюджетное учреждение городского округа Октябрьск Самарской области "Центр спортивных сооружений"</t>
  </si>
  <si>
    <t>013.4.0084</t>
  </si>
  <si>
    <t xml:space="preserve">спирометр сухой портативный </t>
  </si>
  <si>
    <t>013.4.0194</t>
  </si>
  <si>
    <t>013.4.0264</t>
  </si>
  <si>
    <t>013.4.0306</t>
  </si>
  <si>
    <t>11970554</t>
  </si>
  <si>
    <t xml:space="preserve">сплит система </t>
  </si>
  <si>
    <t>11970553</t>
  </si>
  <si>
    <t>6075</t>
  </si>
  <si>
    <t>сплит система  CS PA 7 DKD с установкой</t>
  </si>
  <si>
    <t>410134000022</t>
  </si>
  <si>
    <t>сплит система  ELECTROLUX (ДОУ №4)</t>
  </si>
  <si>
    <t>Оперативное управление c 31.12.2019 - ОУ СОШ №8</t>
  </si>
  <si>
    <t>1970049</t>
  </si>
  <si>
    <t>сплит система  GENERAL Climate</t>
  </si>
  <si>
    <t>Оперативное управление c 19.01.2015 - Муниципальное казенное учреждение городского округа Октябрьск Самарской области "Управление социального развития Администрации городского округа Октябрьск Самарской области"</t>
  </si>
  <si>
    <t>1970047</t>
  </si>
  <si>
    <t>сплит система  General Climate  CC/CU-S12H</t>
  </si>
  <si>
    <t xml:space="preserve"> 1.013.4.000</t>
  </si>
  <si>
    <t>сплит система  Lessar LS/LU-H12KFA2</t>
  </si>
  <si>
    <t>1.013.4.0008</t>
  </si>
  <si>
    <t xml:space="preserve">сплит система  LessarLS/LU-H09KEA2	</t>
  </si>
  <si>
    <t>сплит система  LessarLS/LU-НО9КЕА2</t>
  </si>
  <si>
    <t>6077</t>
  </si>
  <si>
    <t>сплит система  Panasonic CS - PA 7 DKD с установкой</t>
  </si>
  <si>
    <t>31970174</t>
  </si>
  <si>
    <t>сплит система  QREE Bee with Plasmfa 07</t>
  </si>
  <si>
    <t>31970173</t>
  </si>
  <si>
    <t>616  1356</t>
  </si>
  <si>
    <t>сплит система Aeronik (кондиционер)</t>
  </si>
  <si>
    <t>616  1357</t>
  </si>
  <si>
    <t>сплит система BALLU 09 HN</t>
  </si>
  <si>
    <t>410134000021</t>
  </si>
  <si>
    <t xml:space="preserve">сплит система ELECTROLUX  (ДОУ №6)
</t>
  </si>
  <si>
    <t>Оперативное управление c 31.12.2019 - ОУ ООШ №5</t>
  </si>
  <si>
    <t>410138000094</t>
  </si>
  <si>
    <t>сплит система ELECTROLUX "FUSION" EACS-7HF/N3 (ДОУ №13)</t>
  </si>
  <si>
    <t>410134000019</t>
  </si>
  <si>
    <t xml:space="preserve">сплит система ELECTROLUX (ДОУ №10)
</t>
  </si>
  <si>
    <t>Оперативное управление c 31.12.2019 - ОУ СОШ №11 имени Героя Советского Союза Аипова Махмута Ильячевича "Образовательный центр"</t>
  </si>
  <si>
    <t>410134000020</t>
  </si>
  <si>
    <t xml:space="preserve">сплит система ELECTROLUX (ДОУ №8)
</t>
  </si>
  <si>
    <t>410134000024</t>
  </si>
  <si>
    <t xml:space="preserve">сплит система ELECTROLUX ДОУ №2 (ул.Кирова 12)
</t>
  </si>
  <si>
    <t>Оперативное управление c 31.12.2019 - Общеобразовательное учреждение средняя общеобразовательная школа №2</t>
  </si>
  <si>
    <t>31970176</t>
  </si>
  <si>
    <t>сплит система GREE Colden Peak 09</t>
  </si>
  <si>
    <t xml:space="preserve">сплит система Lessar LS/LU-H12KFA2	</t>
  </si>
  <si>
    <t>1.013.4.0006</t>
  </si>
  <si>
    <t>сплит система LessarLS/LU-H09KEA2</t>
  </si>
  <si>
    <t>1.013.4.0007</t>
  </si>
  <si>
    <t>1.013.4.0009</t>
  </si>
  <si>
    <t>1.013.4.0010</t>
  </si>
  <si>
    <t>31970105</t>
  </si>
  <si>
    <t>сплит система Mifsubishi SPK 52 HE</t>
  </si>
  <si>
    <t>сплит система PANASONIC CS-YWO9 MKD</t>
  </si>
  <si>
    <t>1.013.4.0012</t>
  </si>
  <si>
    <t>6059</t>
  </si>
  <si>
    <t>сплит система Panasonic CS - PA 9 DKD с установкой</t>
  </si>
  <si>
    <t>6076</t>
  </si>
  <si>
    <t>сплит система Panasonic CS-РА 7 ДКД с установкой</t>
  </si>
  <si>
    <t>спортивная площадка ул.Аносова,68</t>
  </si>
  <si>
    <t>Оперативное управление c 21.03.2012 - муниципальное бюджетное учреждение городского округа Октябрьск Самарской области "Центр спортивных сооружений"</t>
  </si>
  <si>
    <t>спортивная площадка ул.Мичурина,2</t>
  </si>
  <si>
    <t>Оперативное управление c 30.12.2017 - муниципальное бюджетное учреждение городского округа Октябрьск Самарской области "Центр спортивных сооружений"</t>
  </si>
  <si>
    <t>спортивный инвентарь - лыжи в комплекте 5 ед.</t>
  </si>
  <si>
    <t xml:space="preserve">спутниковая станция </t>
  </si>
  <si>
    <t>станок фуговальный</t>
  </si>
  <si>
    <t xml:space="preserve">стеллаж </t>
  </si>
  <si>
    <t>1.013.6.0124</t>
  </si>
  <si>
    <t>1.013.6.0120</t>
  </si>
  <si>
    <t>0164137</t>
  </si>
  <si>
    <t>101360112</t>
  </si>
  <si>
    <t>013.6.0863</t>
  </si>
  <si>
    <t>стеллаж   кухонный СТ-2 шт.</t>
  </si>
  <si>
    <t>616..764-783</t>
  </si>
  <si>
    <t>стеллаж  2-х сторонний-20 ед</t>
  </si>
  <si>
    <t>616..604-611</t>
  </si>
  <si>
    <t>стеллаж  без дверей - 8 ед.</t>
  </si>
  <si>
    <t>11970318</t>
  </si>
  <si>
    <t>стеллаж  высокий узкий СТ-04</t>
  </si>
  <si>
    <t>11970278</t>
  </si>
  <si>
    <t>стеллаж  высокий широкий СТ-04</t>
  </si>
  <si>
    <t>616..602-603</t>
  </si>
  <si>
    <t>стеллаж  с дверями -2 ед</t>
  </si>
  <si>
    <t>616...539-41</t>
  </si>
  <si>
    <t>стеллаж - 3 ед</t>
  </si>
  <si>
    <t>616..456-457</t>
  </si>
  <si>
    <t>стеллаж -2 шт.</t>
  </si>
  <si>
    <t>стеллаж 4 полки - 2 шт.</t>
  </si>
  <si>
    <t>114-115</t>
  </si>
  <si>
    <t>стеллаж библиотечный - 2 шт.</t>
  </si>
  <si>
    <t>11970279</t>
  </si>
  <si>
    <t>стеллаж высокий узкий СТ-04</t>
  </si>
  <si>
    <t>11970317</t>
  </si>
  <si>
    <t>стеллаж высокий широкий СТ-04</t>
  </si>
  <si>
    <t>013.6.0401</t>
  </si>
  <si>
    <t xml:space="preserve">стеллаж для игрушек </t>
  </si>
  <si>
    <t>стеллаж для хранения коньков</t>
  </si>
  <si>
    <t>013.6.0864</t>
  </si>
  <si>
    <t>стеллаж кухонный СТ-2 шт.</t>
  </si>
  <si>
    <t>1.013.6.0112</t>
  </si>
  <si>
    <t>стеллаж металлический</t>
  </si>
  <si>
    <t>1.013.6.0109</t>
  </si>
  <si>
    <t>11970448</t>
  </si>
  <si>
    <t>1.013.6.0111</t>
  </si>
  <si>
    <t>1.013.6.0113</t>
  </si>
  <si>
    <t>1.013.6.0115</t>
  </si>
  <si>
    <t>1.013.6.0114</t>
  </si>
  <si>
    <t>1.013.6.0110</t>
  </si>
  <si>
    <t>101360111</t>
  </si>
  <si>
    <t>стеллаж металлический 6 полок Универсал</t>
  </si>
  <si>
    <t>стеллаж производственный металлический</t>
  </si>
  <si>
    <t>013.6.0675</t>
  </si>
  <si>
    <t>стеллаж производственный металлический- 4 шт.</t>
  </si>
  <si>
    <t>01361079</t>
  </si>
  <si>
    <t>стеллаж с 4-мя сплошными полками</t>
  </si>
  <si>
    <t>0616..014</t>
  </si>
  <si>
    <t xml:space="preserve">стенд </t>
  </si>
  <si>
    <t>013.4.6.0059</t>
  </si>
  <si>
    <t>616..1339</t>
  </si>
  <si>
    <t>стенд  стеклянный экспозиционный</t>
  </si>
  <si>
    <t>616..1341</t>
  </si>
  <si>
    <t>616..1342</t>
  </si>
  <si>
    <t>616..1343</t>
  </si>
  <si>
    <t>616..1340</t>
  </si>
  <si>
    <t>013.8.0003</t>
  </si>
  <si>
    <t>стенд 1,5*1м</t>
  </si>
  <si>
    <t>стенд для жима</t>
  </si>
  <si>
    <t>061...195</t>
  </si>
  <si>
    <t xml:space="preserve">стенка </t>
  </si>
  <si>
    <t>...34213</t>
  </si>
  <si>
    <t>01630006</t>
  </si>
  <si>
    <t>стенка  3-ёх сек.</t>
  </si>
  <si>
    <t>стенка  &lt;Сызранская&gt;</t>
  </si>
  <si>
    <t>0164090</t>
  </si>
  <si>
    <t>стенка Слава</t>
  </si>
  <si>
    <t>013.6.0607</t>
  </si>
  <si>
    <t>степ-платформа для аэробики 10 ед.</t>
  </si>
  <si>
    <t>01361068</t>
  </si>
  <si>
    <t xml:space="preserve">стойка барная </t>
  </si>
  <si>
    <t>стойка волейбольная пристенная с ползуном -2 шт.</t>
  </si>
  <si>
    <t>013.6.0606</t>
  </si>
  <si>
    <t xml:space="preserve">стойка для бодибаров </t>
  </si>
  <si>
    <t>616...572</t>
  </si>
  <si>
    <t>стойка для малого барабана</t>
  </si>
  <si>
    <t>стойка для сушки белья 4 шт. пер.Больничный-ул.Гая,50</t>
  </si>
  <si>
    <t>стойка для сушки белья ул.Гая,33</t>
  </si>
  <si>
    <t>стойка для сушки белья ул.Гоголя,21</t>
  </si>
  <si>
    <t>стойка для сушки белья ул.Декабристов,3</t>
  </si>
  <si>
    <t>стойка для сушки белья ул.Декабристов,4</t>
  </si>
  <si>
    <t>стойка для сушки белья ул.Декабристов,5</t>
  </si>
  <si>
    <t>стойка для сушки белья ул.Мичурина,10</t>
  </si>
  <si>
    <t>стойка для сушки белья ул.Мичурина,6</t>
  </si>
  <si>
    <t>стойка для сушки белья ул.Мичурина,8</t>
  </si>
  <si>
    <t>стойка для сушки белья ул.Центральная,7</t>
  </si>
  <si>
    <t>1.013.8.0018</t>
  </si>
  <si>
    <t>стойка с хромированными ножками</t>
  </si>
  <si>
    <t>013.4.0347</t>
  </si>
  <si>
    <t>стойка стритбольная-2 шт.</t>
  </si>
  <si>
    <t>013.6.0296</t>
  </si>
  <si>
    <t>стол Фирменный оператора крайний правый 1600*900*800</t>
  </si>
  <si>
    <t>013.6.0557</t>
  </si>
  <si>
    <t xml:space="preserve">стол амреслинга "Стандарт" </t>
  </si>
  <si>
    <t>013.6.0414</t>
  </si>
  <si>
    <t xml:space="preserve">стол игровой "Парикмахерская" </t>
  </si>
  <si>
    <t xml:space="preserve">стол компьютерный угловой </t>
  </si>
  <si>
    <t>410136000010</t>
  </si>
  <si>
    <t xml:space="preserve">стол теннисный с сеткой </t>
  </si>
  <si>
    <t>013.6.0615</t>
  </si>
  <si>
    <t>стол теннисный с сеткой 3 ед.</t>
  </si>
  <si>
    <t>013.60.180</t>
  </si>
  <si>
    <t>стремянка Nika с лотком для инструментов(металлическая,5 ступенек)</t>
  </si>
  <si>
    <t>Оперативное управление c 31.12.2015 - Администрация городского округа Октябрьск</t>
  </si>
  <si>
    <t>0000808</t>
  </si>
  <si>
    <t xml:space="preserve">сценический комплекс </t>
  </si>
  <si>
    <t>013.4.0508</t>
  </si>
  <si>
    <t xml:space="preserve">счетчик 3-х фазный 4-х проводной </t>
  </si>
  <si>
    <t>11061...023</t>
  </si>
  <si>
    <t>...1332</t>
  </si>
  <si>
    <t>таблица Справочная информац.таблица "Периодическая система"</t>
  </si>
  <si>
    <t>0414..006</t>
  </si>
  <si>
    <t>таблица Справочно-информационная таблица "Периодическая система химических элеме</t>
  </si>
  <si>
    <t>...1331</t>
  </si>
  <si>
    <t>таблица Электронная таблица"Растворимость солей"</t>
  </si>
  <si>
    <t>0414..007</t>
  </si>
  <si>
    <t>таблица электронная ТЭРА "Растворимость солей, кислот и оснований в воде"</t>
  </si>
  <si>
    <t>1.013.4.0091</t>
  </si>
  <si>
    <t xml:space="preserve">табло электронное оператора Программно-аппаратный комплекс "Система электронной </t>
  </si>
  <si>
    <t>1.013.4.0090</t>
  </si>
  <si>
    <t>табурет регулируемый - 30 шт.</t>
  </si>
  <si>
    <t>такелаж Такелаж антенно-мачтовый, комплект (трос, талрепы, крепеж)</t>
  </si>
  <si>
    <t>616...120</t>
  </si>
  <si>
    <t xml:space="preserve">танцующий человек </t>
  </si>
  <si>
    <t>61636...1189</t>
  </si>
  <si>
    <t xml:space="preserve">телевизор </t>
  </si>
  <si>
    <t>616...634</t>
  </si>
  <si>
    <t>013.3.1277</t>
  </si>
  <si>
    <t>Оперативное управление c 08.12.2016 - муниципальное бюджетное учреждение городского округа Октябрьск Самарской области "Центр спортивных сооружений"</t>
  </si>
  <si>
    <t>013.4.0066</t>
  </si>
  <si>
    <t>телевизор  "Goid Star"</t>
  </si>
  <si>
    <t>017</t>
  </si>
  <si>
    <t>телевизор  "Сони"</t>
  </si>
  <si>
    <t>телевизор  "Филипс"</t>
  </si>
  <si>
    <t>616...251</t>
  </si>
  <si>
    <t>телевизор  LG</t>
  </si>
  <si>
    <t>616...249</t>
  </si>
  <si>
    <t>0414..259</t>
  </si>
  <si>
    <t>телевизор  PHILIPS 1717</t>
  </si>
  <si>
    <t>0414..116-17</t>
  </si>
  <si>
    <t>телевизор  Philips - 2 ед.</t>
  </si>
  <si>
    <t>13800102</t>
  </si>
  <si>
    <t>телевизор  Tomson</t>
  </si>
  <si>
    <t>1380062</t>
  </si>
  <si>
    <t>телевизор  “Funnaj”</t>
  </si>
  <si>
    <t>1380179</t>
  </si>
  <si>
    <t>телевизор  Панасоник</t>
  </si>
  <si>
    <t>616...578</t>
  </si>
  <si>
    <t>телевизор  Самсунг</t>
  </si>
  <si>
    <t>0138034</t>
  </si>
  <si>
    <t>телевизор  Фунай</t>
  </si>
  <si>
    <t>616...114-11</t>
  </si>
  <si>
    <t>телевизор  цветной Рубин-2 шт.</t>
  </si>
  <si>
    <t>616  1493</t>
  </si>
  <si>
    <t>телевизор 55"(139)DEXP (серебристый)</t>
  </si>
  <si>
    <t>107</t>
  </si>
  <si>
    <t>телевизор LED 32</t>
  </si>
  <si>
    <t>100</t>
  </si>
  <si>
    <t>телевизор LED 39</t>
  </si>
  <si>
    <t>телевизор LED 44*50*LG49LJ610V</t>
  </si>
  <si>
    <t>Оперативное управление c 23.11.2017 - Администрация городского округа Октябрьск</t>
  </si>
  <si>
    <t>013.4.0183</t>
  </si>
  <si>
    <t>телевизор LED LG 43LK5400 черный</t>
  </si>
  <si>
    <t>Оперативное управление c 11.09.2019 -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</si>
  <si>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43404000013</t>
  </si>
  <si>
    <t>телевизор LED LG 55" серебристый/Ultra HD</t>
  </si>
  <si>
    <t>61636..1136</t>
  </si>
  <si>
    <t>телевизор LED*46 116 см.</t>
  </si>
  <si>
    <t>1361310</t>
  </si>
  <si>
    <t>телевизор LED-телевизор LG 43LJ610V</t>
  </si>
  <si>
    <t>61636...1135</t>
  </si>
  <si>
    <t>телевизор LED39* 101 см</t>
  </si>
  <si>
    <t>01381807</t>
  </si>
  <si>
    <t>телевизор LG</t>
  </si>
  <si>
    <t>1381554</t>
  </si>
  <si>
    <t>телевизор LG 43LK5910</t>
  </si>
  <si>
    <t>Оперативное управление c 13.02.2020 - Муниципальное образовательное учреждение дополнительного образования детей "Детская школа искусств №1"</t>
  </si>
  <si>
    <t>013.4.0255</t>
  </si>
  <si>
    <t>телевизор LG 43LK5990PLE белый {FULL HD/100Hz/DVB-T2/DVB-C/DVB-S2/USB/WiFi/Smart</t>
  </si>
  <si>
    <t>097</t>
  </si>
  <si>
    <t>телевизор LTD 28</t>
  </si>
  <si>
    <t>0414..2258</t>
  </si>
  <si>
    <t>телевизор PHILIPS 1717</t>
  </si>
  <si>
    <t>0414..2213</t>
  </si>
  <si>
    <t>телевизор SHARP</t>
  </si>
  <si>
    <t>616...252</t>
  </si>
  <si>
    <t>телевизор Toshiba</t>
  </si>
  <si>
    <t>013.4.0086</t>
  </si>
  <si>
    <t>телевизор «FUNAI»</t>
  </si>
  <si>
    <t>0137973</t>
  </si>
  <si>
    <t>телевизор Део</t>
  </si>
  <si>
    <t>11970423</t>
  </si>
  <si>
    <t>телевизор Плазма TV LG 42PQ100R</t>
  </si>
  <si>
    <t>11970424</t>
  </si>
  <si>
    <t>телевизор Профессиональный ЖК  Philips Телевизор 55"55HFL2879Т/12</t>
  </si>
  <si>
    <t>0138117</t>
  </si>
  <si>
    <t>телевизор Санио</t>
  </si>
  <si>
    <t>614...0001</t>
  </si>
  <si>
    <t>телевизор Тошиба</t>
  </si>
  <si>
    <t>616...109</t>
  </si>
  <si>
    <t>телевизор Цветной  "Рубин"</t>
  </si>
  <si>
    <t xml:space="preserve">телевизор Шарп </t>
  </si>
  <si>
    <t>013.6.1266</t>
  </si>
  <si>
    <t>тележка  для барьеров для бега с препятствиями</t>
  </si>
  <si>
    <t>0414..121-12</t>
  </si>
  <si>
    <t>тележка -подставка на колесах - 2 ед.</t>
  </si>
  <si>
    <t>тележка для грязной посуды</t>
  </si>
  <si>
    <t>02440250</t>
  </si>
  <si>
    <t>тележка направляющая с баком для д/нарезчика швов ORKA350/450</t>
  </si>
  <si>
    <t>013.4.0048</t>
  </si>
  <si>
    <t xml:space="preserve">телефакс </t>
  </si>
  <si>
    <t>1360054</t>
  </si>
  <si>
    <t>телефакс  Brotcher</t>
  </si>
  <si>
    <t>телефакс  Panasonic</t>
  </si>
  <si>
    <t>0414..207</t>
  </si>
  <si>
    <t>телефакс  Панасоник</t>
  </si>
  <si>
    <t xml:space="preserve">телефон </t>
  </si>
  <si>
    <t>Оперативное управление c 21.01.2011 - Администрация городского округа Октябрьск</t>
  </si>
  <si>
    <t>01340074</t>
  </si>
  <si>
    <t>телефон DTR - 32 D- IR (WH)</t>
  </si>
  <si>
    <t>1.013.4.0097</t>
  </si>
  <si>
    <t>телефон Pasonic KX-ДТ333RU-B</t>
  </si>
  <si>
    <t>01340041</t>
  </si>
  <si>
    <t>телефон системный</t>
  </si>
  <si>
    <t>01340046</t>
  </si>
  <si>
    <t xml:space="preserve">телефонный регистратор </t>
  </si>
  <si>
    <t xml:space="preserve">теневой навес </t>
  </si>
  <si>
    <t>011.3.0040</t>
  </si>
  <si>
    <t>410128000012</t>
  </si>
  <si>
    <t>теневой навес (ДОУ 9)</t>
  </si>
  <si>
    <t>410128000011</t>
  </si>
  <si>
    <t>410128000014</t>
  </si>
  <si>
    <t>теневой навес СОШ 11</t>
  </si>
  <si>
    <t>410128000013</t>
  </si>
  <si>
    <t>410128000008</t>
  </si>
  <si>
    <t>теневой навес СОШ 2</t>
  </si>
  <si>
    <t>036.2.0138</t>
  </si>
  <si>
    <t xml:space="preserve">тепловая пушка </t>
  </si>
  <si>
    <t>616..1098</t>
  </si>
  <si>
    <t>616...1449</t>
  </si>
  <si>
    <t>тепловая пушка электрическая</t>
  </si>
  <si>
    <t>Оперативное управление c 24.12.2015 - Муниципальное бюджетное учреждение"Дом культуры  "Железнодорожник" городского округа Октябрьск Самарской области</t>
  </si>
  <si>
    <t>1310010</t>
  </si>
  <si>
    <t xml:space="preserve">тепловентилятор </t>
  </si>
  <si>
    <t>Оперативное управление c 03.12.2012 - Муниципальное бюджетное учреждение"Дом культуры  "Железнодорожник" городского округа Октябрьск Самарской области</t>
  </si>
  <si>
    <t>1970054</t>
  </si>
  <si>
    <t>1970055</t>
  </si>
  <si>
    <t>1970053</t>
  </si>
  <si>
    <t>01130018</t>
  </si>
  <si>
    <t xml:space="preserve">теплосеть </t>
  </si>
  <si>
    <t>03440484</t>
  </si>
  <si>
    <t>терминал  GPS/ГЛОНАСС/GSM МТ-600 Lite</t>
  </si>
  <si>
    <t>Оперативное управление c 21.10.2014 -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</si>
  <si>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03440490</t>
  </si>
  <si>
    <t>терминал GPS/ГЛОНАСС/GSM МТ-600 Lite</t>
  </si>
  <si>
    <t>03440485</t>
  </si>
  <si>
    <t>03440483</t>
  </si>
  <si>
    <t>03440489</t>
  </si>
  <si>
    <t>03440487</t>
  </si>
  <si>
    <t>03440486</t>
  </si>
  <si>
    <t>03440488</t>
  </si>
  <si>
    <t>4340400002</t>
  </si>
  <si>
    <t>терминал для мониторинга кинооборудования</t>
  </si>
  <si>
    <t>Оперативное управление c 14.11.2019 - МБУ городского округа Октябрьск  Самарской области "Дом молодежных организаций"</t>
  </si>
  <si>
    <t xml:space="preserve">термоконтейнер </t>
  </si>
  <si>
    <t>01340063</t>
  </si>
  <si>
    <t>термометр элект. Термометр электронный</t>
  </si>
  <si>
    <t>616  1353,54</t>
  </si>
  <si>
    <t>термопот  8031- 2 ед</t>
  </si>
  <si>
    <t>636952410095</t>
  </si>
  <si>
    <t>торс  человека</t>
  </si>
  <si>
    <t>01340102</t>
  </si>
  <si>
    <t>трансивер КВ-трансивер YAESU FT-450D 1,0-50мГц, 
all mode,100w, 500ch
КВ-трансив</t>
  </si>
  <si>
    <t>01380016</t>
  </si>
  <si>
    <t>тренажер  для грудных мышц</t>
  </si>
  <si>
    <t>01380021</t>
  </si>
  <si>
    <t>тренажер  для ног</t>
  </si>
  <si>
    <t>01380019</t>
  </si>
  <si>
    <t>тренажер верхних талий</t>
  </si>
  <si>
    <t>11970420</t>
  </si>
  <si>
    <t>трибуна  ольха герб РФ</t>
  </si>
  <si>
    <t xml:space="preserve">трибуна-кафедра </t>
  </si>
  <si>
    <t>000011</t>
  </si>
  <si>
    <t>триммер -кусторез бензиновый PROMO РВС-52</t>
  </si>
  <si>
    <t>410138000073</t>
  </si>
  <si>
    <t>триммер STIHL FS-55 GSB 230-2</t>
  </si>
  <si>
    <t>410138000074</t>
  </si>
  <si>
    <t>034.5.0491</t>
  </si>
  <si>
    <t>триммер Бензиновый  "Оптима43"</t>
  </si>
  <si>
    <t>034.5.0498</t>
  </si>
  <si>
    <t>триммер Бензиновый  "Приоритет ВТ-43"</t>
  </si>
  <si>
    <t>210134000002</t>
  </si>
  <si>
    <t>триммер Корвер Промо</t>
  </si>
  <si>
    <t>210134000001</t>
  </si>
  <si>
    <t>триммер бензиновый P.I.T.</t>
  </si>
  <si>
    <t>210134000010</t>
  </si>
  <si>
    <t>триммер бензиновый Парма</t>
  </si>
  <si>
    <t>210134000008</t>
  </si>
  <si>
    <t>210134000009</t>
  </si>
  <si>
    <t>01360141</t>
  </si>
  <si>
    <t xml:space="preserve">тумба </t>
  </si>
  <si>
    <t>01360146</t>
  </si>
  <si>
    <t>01360149</t>
  </si>
  <si>
    <t>616..915</t>
  </si>
  <si>
    <t>11970181</t>
  </si>
  <si>
    <t>тумба  КМ -4 400*600*732</t>
  </si>
  <si>
    <t>11970182</t>
  </si>
  <si>
    <t>тумба  КМ 4 400*600*732</t>
  </si>
  <si>
    <t>138</t>
  </si>
  <si>
    <t>тумба  выкатная</t>
  </si>
  <si>
    <t>134</t>
  </si>
  <si>
    <t>01361202</t>
  </si>
  <si>
    <t>тумба  для обуви -2 шт.</t>
  </si>
  <si>
    <t>11970271</t>
  </si>
  <si>
    <t>тумба  для оргтехники К-4</t>
  </si>
  <si>
    <t>тумба  кровать 3 ярусная</t>
  </si>
  <si>
    <t>110136295</t>
  </si>
  <si>
    <t>тумба  многофункциональная 1200х450х860 21.07</t>
  </si>
  <si>
    <t>01361212</t>
  </si>
  <si>
    <t>тумба  подкатная</t>
  </si>
  <si>
    <t>1106..023</t>
  </si>
  <si>
    <t>1106..17-19</t>
  </si>
  <si>
    <t>тумба  приставная - 3 ед.</t>
  </si>
  <si>
    <t>тумба  приставная 40х60х76 вишня</t>
  </si>
  <si>
    <t>616..451-455</t>
  </si>
  <si>
    <t>тумба -5 шт</t>
  </si>
  <si>
    <t>31970169</t>
  </si>
  <si>
    <t>тумба КМ -4 400*600*732</t>
  </si>
  <si>
    <t>11970180</t>
  </si>
  <si>
    <t>тумба КМ-4 400*600*732</t>
  </si>
  <si>
    <t>01380082</t>
  </si>
  <si>
    <t>тумба выкатная "Танго"</t>
  </si>
  <si>
    <t>01380088</t>
  </si>
  <si>
    <t>6072</t>
  </si>
  <si>
    <t>тумба выкатная с замком</t>
  </si>
  <si>
    <t>11970442</t>
  </si>
  <si>
    <t>тумба для орг.техники К-4V</t>
  </si>
  <si>
    <t>101360131</t>
  </si>
  <si>
    <t>тумба для оргтехники</t>
  </si>
  <si>
    <t>тумба кровать 3 ярусная</t>
  </si>
  <si>
    <t>1.013.6.0067</t>
  </si>
  <si>
    <t>тумба под оргтехнику</t>
  </si>
  <si>
    <t>1.013.6.0062</t>
  </si>
  <si>
    <t>1.013.6.0069</t>
  </si>
  <si>
    <t>1.013.6.0121</t>
  </si>
  <si>
    <t>1.013.6.0061</t>
  </si>
  <si>
    <t>1.013.6.0058</t>
  </si>
  <si>
    <t>1.013.6.0057</t>
  </si>
  <si>
    <t>1.013.6.0055</t>
  </si>
  <si>
    <t>1.013.6.0056</t>
  </si>
  <si>
    <t>1.013.6.0059</t>
  </si>
  <si>
    <t>1.013.6.0060</t>
  </si>
  <si>
    <t>1.013.6.0066</t>
  </si>
  <si>
    <t>1.013.6.0065</t>
  </si>
  <si>
    <t>1.013.6.0064</t>
  </si>
  <si>
    <t>1.013.6.0063</t>
  </si>
  <si>
    <t>1.013.6.0068</t>
  </si>
  <si>
    <t>01360176</t>
  </si>
  <si>
    <t>тумба подкатная</t>
  </si>
  <si>
    <t>013.6.0010</t>
  </si>
  <si>
    <t>тумба подкатная 390*450*2150 орех Милано</t>
  </si>
  <si>
    <t>тумба подкатная В201</t>
  </si>
  <si>
    <t>11970441</t>
  </si>
  <si>
    <t>тумба подкатная К-3</t>
  </si>
  <si>
    <t>11970433</t>
  </si>
  <si>
    <t>013.6.0310</t>
  </si>
  <si>
    <t>тумба подкатная правая (левая) 1400*560*700 мм, белая</t>
  </si>
  <si>
    <t>013.6.0311</t>
  </si>
  <si>
    <t>013.6.0318</t>
  </si>
  <si>
    <t>013.6.0309</t>
  </si>
  <si>
    <t>013.6.0305</t>
  </si>
  <si>
    <t>013.6.0306</t>
  </si>
  <si>
    <t>139</t>
  </si>
  <si>
    <t>тумба приставная</t>
  </si>
  <si>
    <t>101360192</t>
  </si>
  <si>
    <t>тумба приставная 40х450х750</t>
  </si>
  <si>
    <t>1.013.6.0144</t>
  </si>
  <si>
    <t>тумба приставная с нишей</t>
  </si>
  <si>
    <t>1.013.6.0143</t>
  </si>
  <si>
    <t>1.013.6.0147</t>
  </si>
  <si>
    <t>1.013.6.0145</t>
  </si>
  <si>
    <t>1.013.6.0146</t>
  </si>
  <si>
    <t>1.013.6.0142</t>
  </si>
  <si>
    <t>110136298</t>
  </si>
  <si>
    <t>тумба с дверкой 880х420х650 83.18</t>
  </si>
  <si>
    <t>43803000036</t>
  </si>
  <si>
    <t>тумба сервисная</t>
  </si>
  <si>
    <t>013.6.0009</t>
  </si>
  <si>
    <t>01360177</t>
  </si>
  <si>
    <t>тумба универсальная</t>
  </si>
  <si>
    <t>тэн-180 В 13/10 4 шт</t>
  </si>
  <si>
    <t>061...179</t>
  </si>
  <si>
    <t>уголок живой природы</t>
  </si>
  <si>
    <t>уличное освещение Освещение парка им.М.Горького</t>
  </si>
  <si>
    <t>уличное освещение в районе ул.Ленина, 42(парк им. "М.Горького")</t>
  </si>
  <si>
    <t>уличное освещение сквер Вологина</t>
  </si>
  <si>
    <t>уличное освещение сквер по ул.Мира,167</t>
  </si>
  <si>
    <t>урна  металлическая -2 шт. ул.Пионерская,14</t>
  </si>
  <si>
    <t>урна  металлическая -3 шт. ул.Пионерская,14</t>
  </si>
  <si>
    <t>урна  ул.Ленинградская,48</t>
  </si>
  <si>
    <t>урна  ул.М.Горького,81-83</t>
  </si>
  <si>
    <t>урна  ул.Ульяновская,129</t>
  </si>
  <si>
    <t>01361236</t>
  </si>
  <si>
    <t>урна -пепельница- 15 шт.</t>
  </si>
  <si>
    <t>урна металлическая ул.Декабристов,3-5</t>
  </si>
  <si>
    <t>урна металлическая ул.Мичурина, 2 ул.Мира, 169</t>
  </si>
  <si>
    <t>урна металлическая ул.Фрунзе,1</t>
  </si>
  <si>
    <t>урна металлическая, ул.Куйбышева,19</t>
  </si>
  <si>
    <t>урна металлическая-10шт. пер.Больничный14-ул.Гая,50</t>
  </si>
  <si>
    <t>урна металлическая-6 шт. ул.Куйбышева,18</t>
  </si>
  <si>
    <t>урна метеллическая ул.Фрунзе,1</t>
  </si>
  <si>
    <t>урна с крышкой  ул.Ленинградская,48</t>
  </si>
  <si>
    <t>урна с крышкой  ул.Ульяновская,129</t>
  </si>
  <si>
    <t>урна с крышкой металлическая, ул.Куйбышева,19</t>
  </si>
  <si>
    <t>урна с крышкой пер.Чапаева</t>
  </si>
  <si>
    <t>урна с крышкой ул. 3-го Октября,16</t>
  </si>
  <si>
    <t>урна ул. Аносова,51</t>
  </si>
  <si>
    <t>урна ул. Аносова,68/1</t>
  </si>
  <si>
    <t>урна ул. Аносова,68/2</t>
  </si>
  <si>
    <t>урна ул. Гоголя,28</t>
  </si>
  <si>
    <t>урна ул.3-го Октября,12</t>
  </si>
  <si>
    <t>урна ул.9-го Января,9</t>
  </si>
  <si>
    <t>урна ул.Ватутина,1</t>
  </si>
  <si>
    <t>урна ул.Ватутина,10</t>
  </si>
  <si>
    <t>урна ул.Весенняя,25</t>
  </si>
  <si>
    <t>урна ул.Волго-Донская,1</t>
  </si>
  <si>
    <t>урна ул.Волго-Донская,11</t>
  </si>
  <si>
    <t>урна ул.Волго-Донская,14</t>
  </si>
  <si>
    <t>урна ул.Волго-Донская,16</t>
  </si>
  <si>
    <t>урна ул.Волго-Донская,3</t>
  </si>
  <si>
    <t>урна ул.Волго-Донская,6</t>
  </si>
  <si>
    <t>урна ул.Волго-Донская,8а</t>
  </si>
  <si>
    <t>урна ул.Вологина,4</t>
  </si>
  <si>
    <t>урна ул.Гая,33</t>
  </si>
  <si>
    <t>урна ул.Гая,35</t>
  </si>
  <si>
    <t>урна ул.Гая,37</t>
  </si>
  <si>
    <t>урна ул.Гоголя,21</t>
  </si>
  <si>
    <t>урна ул.Декабристов,14</t>
  </si>
  <si>
    <t>урна ул.Декабристов,3</t>
  </si>
  <si>
    <t>урна ул.Декабристов,4</t>
  </si>
  <si>
    <t>урна ул.Декабристов,5</t>
  </si>
  <si>
    <t>урна ул.Ленина,117</t>
  </si>
  <si>
    <t>урна ул.Ленина,48</t>
  </si>
  <si>
    <t>урна ул.Ленина,50</t>
  </si>
  <si>
    <t>урна ул.Мира,167</t>
  </si>
  <si>
    <t>урна ул.Мичурина,10</t>
  </si>
  <si>
    <t>урна ул.Мичурина,6</t>
  </si>
  <si>
    <t>урна ул.Мичурина,8</t>
  </si>
  <si>
    <t>урна ул.Пионерская,16</t>
  </si>
  <si>
    <t>урна ул.Пионерская,2</t>
  </si>
  <si>
    <t>урна ул.Центральная,13</t>
  </si>
  <si>
    <t>урна ул.Центральная,16</t>
  </si>
  <si>
    <t>урна ул.Центральная,18</t>
  </si>
  <si>
    <t>урна ул.Центральная,7</t>
  </si>
  <si>
    <t>урна ул.Шмидта,2а</t>
  </si>
  <si>
    <t>616...1238</t>
  </si>
  <si>
    <t xml:space="preserve">усилитель </t>
  </si>
  <si>
    <t>616...755</t>
  </si>
  <si>
    <t>616...756</t>
  </si>
  <si>
    <t>61600000557</t>
  </si>
  <si>
    <t>усилитель  мощности</t>
  </si>
  <si>
    <t>42405000015</t>
  </si>
  <si>
    <t>усилитель CROWN Xti 4002</t>
  </si>
  <si>
    <t>Оперативное управление c 03.12.2020 - Муниципальное бюджетное учреждение"Дом культуры  "Железнодорожник" городского округа Октябрьск Самарской области</t>
  </si>
  <si>
    <t>42405000016</t>
  </si>
  <si>
    <t>усилитель CROWN Xti 6002</t>
  </si>
  <si>
    <t>013.4.0091</t>
  </si>
  <si>
    <t>усилитель «Форманта »</t>
  </si>
  <si>
    <t>013.4.0092</t>
  </si>
  <si>
    <t>усилитель «Форманта М - 100»</t>
  </si>
  <si>
    <t>616...1201</t>
  </si>
  <si>
    <t>усилитель Сrown XTi 4002 усилитель с DSP:2х1600W/2-ohm</t>
  </si>
  <si>
    <t>616...1202</t>
  </si>
  <si>
    <t>усилитель Сrown XTi 6002 усилитель с DSP:2х3000W/2-ohm</t>
  </si>
  <si>
    <t>135</t>
  </si>
  <si>
    <t>усилитель Усилитель мощности</t>
  </si>
  <si>
    <t>616...0628</t>
  </si>
  <si>
    <t xml:space="preserve">усилитель звуковой </t>
  </si>
  <si>
    <t>61600000536</t>
  </si>
  <si>
    <t>усилитель мощности</t>
  </si>
  <si>
    <t>61600000556</t>
  </si>
  <si>
    <t>616...746</t>
  </si>
  <si>
    <t>61600000537</t>
  </si>
  <si>
    <t>усилитель мощности - 1 шт.</t>
  </si>
  <si>
    <t>616...637</t>
  </si>
  <si>
    <t>установка Ударная</t>
  </si>
  <si>
    <t>410134000003</t>
  </si>
  <si>
    <t>устройство  опрессовочное ТР-25</t>
  </si>
  <si>
    <t>устройство защитное</t>
  </si>
  <si>
    <t>416...001</t>
  </si>
  <si>
    <t>устройство светотехническое проекционноеMOTION MN-24/250 ТУ 9682-001-53547603-20</t>
  </si>
  <si>
    <t>013.7.0013</t>
  </si>
  <si>
    <t xml:space="preserve">учебная литература </t>
  </si>
  <si>
    <t>01361235</t>
  </si>
  <si>
    <t>флаг  210х140см</t>
  </si>
  <si>
    <t>1630070</t>
  </si>
  <si>
    <t>флаг  РФ</t>
  </si>
  <si>
    <t>1630071</t>
  </si>
  <si>
    <t>флаг РФ</t>
  </si>
  <si>
    <t xml:space="preserve">форсунка к газовой горелке </t>
  </si>
  <si>
    <t>фотоаппарат Цифровой</t>
  </si>
  <si>
    <t>33333</t>
  </si>
  <si>
    <t xml:space="preserve">фотокамера </t>
  </si>
  <si>
    <t>31970194</t>
  </si>
  <si>
    <t>фотокамера Цифровая  Canon PowerShot SX120 Dlackl</t>
  </si>
  <si>
    <t>фотокамера цифровая</t>
  </si>
  <si>
    <t>1.013.4.0143</t>
  </si>
  <si>
    <t>фоторамка Digma 8 PF-860 800х600</t>
  </si>
  <si>
    <t>1.013.4.0141</t>
  </si>
  <si>
    <t>1.013.4.0142</t>
  </si>
  <si>
    <t>1.013.4.0144</t>
  </si>
  <si>
    <t>013.6.0478</t>
  </si>
  <si>
    <t xml:space="preserve">холодильник </t>
  </si>
  <si>
    <t>013.6.0358</t>
  </si>
  <si>
    <t>013.6.0440</t>
  </si>
  <si>
    <t>013.6.0050</t>
  </si>
  <si>
    <t>Оперативное управление c 01.05.2010 - МБУ городского округа Октябрьск  Самарской области "Дом молодежных организаций"</t>
  </si>
  <si>
    <t>холодильник  "Минск"</t>
  </si>
  <si>
    <t>....0063</t>
  </si>
  <si>
    <t>холодильник  "Мир"</t>
  </si>
  <si>
    <t>холодильник  "Орск"</t>
  </si>
  <si>
    <t>010104000006</t>
  </si>
  <si>
    <t>холодильник  "Орск-8"</t>
  </si>
  <si>
    <t>010104000008</t>
  </si>
  <si>
    <t>холодильник  "Полюс"</t>
  </si>
  <si>
    <t>холодильник  "Полюс-10"</t>
  </si>
  <si>
    <t>0616..695</t>
  </si>
  <si>
    <t>холодильник  NORD DX 274-380</t>
  </si>
  <si>
    <t>138048</t>
  </si>
  <si>
    <t>холодильник  «Полюс»</t>
  </si>
  <si>
    <t>013.6.0063</t>
  </si>
  <si>
    <t>холодильник  «Свияга»</t>
  </si>
  <si>
    <t>013,6,0049</t>
  </si>
  <si>
    <t>холодильник  Бирюса</t>
  </si>
  <si>
    <t>013.6.0048</t>
  </si>
  <si>
    <t>холодильник  Минск</t>
  </si>
  <si>
    <t>1380042</t>
  </si>
  <si>
    <t>холодильник  Полюс</t>
  </si>
  <si>
    <t>6079</t>
  </si>
  <si>
    <t>холодильник  Саратов</t>
  </si>
  <si>
    <t>01361238</t>
  </si>
  <si>
    <t>холодильник  электрический бытовой</t>
  </si>
  <si>
    <t>013,6,0046</t>
  </si>
  <si>
    <t>холодильник "Полюс"</t>
  </si>
  <si>
    <t>холодильник "Саратов" модель 1615М</t>
  </si>
  <si>
    <t>холодильник INDEZIT</t>
  </si>
  <si>
    <t>013.6.0468</t>
  </si>
  <si>
    <t xml:space="preserve">холодильник LG-249 </t>
  </si>
  <si>
    <t>013.4.0604</t>
  </si>
  <si>
    <t>холодильник POZIS RS 405CV</t>
  </si>
  <si>
    <t>013.4.0603</t>
  </si>
  <si>
    <t>013.6.0446</t>
  </si>
  <si>
    <t>холодильник «Юрюзань»</t>
  </si>
  <si>
    <t>013.6.0463</t>
  </si>
  <si>
    <t>холодильник Минск</t>
  </si>
  <si>
    <t>016.6.0012</t>
  </si>
  <si>
    <t>холодильник НОРД 403-010</t>
  </si>
  <si>
    <t>93800232</t>
  </si>
  <si>
    <t xml:space="preserve">холодильник Свияга </t>
  </si>
  <si>
    <t>цветники -12,8 кв.м.</t>
  </si>
  <si>
    <t>цветники -137,9 кв.м.</t>
  </si>
  <si>
    <t>цветники 102,5 кв.м.</t>
  </si>
  <si>
    <t>цветники 124,4 кв.м.</t>
  </si>
  <si>
    <t>цветники 168,8 кв.м.</t>
  </si>
  <si>
    <t>цветники 39 кв.м.</t>
  </si>
  <si>
    <t>цветники 48,6 кв.м</t>
  </si>
  <si>
    <t>цветочный вазон ул.Центральная,13</t>
  </si>
  <si>
    <t>цветочный вазон ул.Центральная,16</t>
  </si>
  <si>
    <t>цветочный вазон ул.Центральная,7</t>
  </si>
  <si>
    <t>0616...257</t>
  </si>
  <si>
    <t>центр Многофункциональный</t>
  </si>
  <si>
    <t>0616..0185</t>
  </si>
  <si>
    <t>центр Многофункциональный атлетический</t>
  </si>
  <si>
    <t>1380004</t>
  </si>
  <si>
    <t xml:space="preserve">цифровая видеокамера </t>
  </si>
  <si>
    <t>013.4.1334</t>
  </si>
  <si>
    <t>цифровой  кинопроектор Barco DP2K-10S с сервером</t>
  </si>
  <si>
    <t>цифровой многоканальный магнитофон</t>
  </si>
  <si>
    <t>цифровой регистратор NVR HRX-NR 1085</t>
  </si>
  <si>
    <t>шахматный столик со стульчиками ул.Ленина,50</t>
  </si>
  <si>
    <t>1380167</t>
  </si>
  <si>
    <t xml:space="preserve">швейная машина </t>
  </si>
  <si>
    <t>швейная машина "Чайка"</t>
  </si>
  <si>
    <t>швейная машина -3 шт.</t>
  </si>
  <si>
    <t>0414292..116</t>
  </si>
  <si>
    <t>швейная машина Бытовая  с электроприводом</t>
  </si>
  <si>
    <t>04129..115</t>
  </si>
  <si>
    <t>0616...080</t>
  </si>
  <si>
    <t>ширма  для кукольного театра</t>
  </si>
  <si>
    <t>01361230</t>
  </si>
  <si>
    <t>ширма  медицинская</t>
  </si>
  <si>
    <t>ширма для кукольного театра</t>
  </si>
  <si>
    <t>0164133</t>
  </si>
  <si>
    <t xml:space="preserve">шкаф </t>
  </si>
  <si>
    <t>013.6.0155</t>
  </si>
  <si>
    <t>шкаф  19" настенный 6U (6U500)</t>
  </si>
  <si>
    <t>1970035</t>
  </si>
  <si>
    <t>шкаф  3-х створчатый</t>
  </si>
  <si>
    <t>1380159</t>
  </si>
  <si>
    <t>шкаф  SL 150 Т/2 (металлический)</t>
  </si>
  <si>
    <t>061636...022</t>
  </si>
  <si>
    <t>шкаф  белый</t>
  </si>
  <si>
    <t>061636..024</t>
  </si>
  <si>
    <t>01360179</t>
  </si>
  <si>
    <t>шкаф  витрина</t>
  </si>
  <si>
    <t>616..460-465</t>
  </si>
  <si>
    <t>шкаф  витрина-6 шт</t>
  </si>
  <si>
    <t>шкаф  гардеробный - 5 ед.</t>
  </si>
  <si>
    <t>11970199</t>
  </si>
  <si>
    <t>шкаф  для документов 3 ящика</t>
  </si>
  <si>
    <t>11970403</t>
  </si>
  <si>
    <t>шкаф  для документов/вишня</t>
  </si>
  <si>
    <t>11970197</t>
  </si>
  <si>
    <t>шкаф  для подвесных папок 4 ящика</t>
  </si>
  <si>
    <t>шкаф  для хранения и отстоя лестничного подъемника</t>
  </si>
  <si>
    <t>Оперативное управление c 28.02.2014 - Муниципальное бюджетное учреждение"Дом культуры  "Железнодорожник" городского округа Октябрьск Самарской области</t>
  </si>
  <si>
    <t>198</t>
  </si>
  <si>
    <t>шкаф  для хранения и отстоя подъемного устройства</t>
  </si>
  <si>
    <t>01310044</t>
  </si>
  <si>
    <t>шкаф  жарочный</t>
  </si>
  <si>
    <t>616..888-891</t>
  </si>
  <si>
    <t>шкаф  картотечный - 4 ед.</t>
  </si>
  <si>
    <t>31970081</t>
  </si>
  <si>
    <t>шкаф  книжный</t>
  </si>
  <si>
    <t>31970082</t>
  </si>
  <si>
    <t>6034</t>
  </si>
  <si>
    <t>шкаф  купе</t>
  </si>
  <si>
    <t>31970190</t>
  </si>
  <si>
    <t>шкаф  сервирный</t>
  </si>
  <si>
    <t>шкаф  холодильный</t>
  </si>
  <si>
    <t>шкаф  холодильный - 2 шт.</t>
  </si>
  <si>
    <t>01361205</t>
  </si>
  <si>
    <t>шкаф  четырехстворчатый</t>
  </si>
  <si>
    <t>013.6.2114</t>
  </si>
  <si>
    <t>шкаф "Канц" с дверками, низкая</t>
  </si>
  <si>
    <t>шкаф (Стеллаж)  "Канц" 700*330*1830 орех</t>
  </si>
  <si>
    <t>31970086</t>
  </si>
  <si>
    <t>шкаф - купе с 2-мя зеркалами</t>
  </si>
  <si>
    <t>1.013.6.0167</t>
  </si>
  <si>
    <t>шкаф -гардероб</t>
  </si>
  <si>
    <t>1.013.6.0166</t>
  </si>
  <si>
    <t>1.013.6.0165</t>
  </si>
  <si>
    <t>1.013.6.0168</t>
  </si>
  <si>
    <t>0616..026</t>
  </si>
  <si>
    <t>шкаф -купе (3-х створчатый)</t>
  </si>
  <si>
    <t>1630023</t>
  </si>
  <si>
    <t>шкаф -купе с 2-мя зеркалами</t>
  </si>
  <si>
    <t>013.6.0500</t>
  </si>
  <si>
    <t>шкаф 2-х секционный 28 шт</t>
  </si>
  <si>
    <t>1630064</t>
  </si>
  <si>
    <t>шкаф 2-х створчатый</t>
  </si>
  <si>
    <t>6030</t>
  </si>
  <si>
    <t>шкаф Книжный</t>
  </si>
  <si>
    <t>616..145-146</t>
  </si>
  <si>
    <t>шкаф Офисный -витрина - 2 шт.</t>
  </si>
  <si>
    <t>616..36-39</t>
  </si>
  <si>
    <t>шкаф Офисный -витрина -4ед.</t>
  </si>
  <si>
    <t>616..39-35</t>
  </si>
  <si>
    <t>шкаф Офисный -витрина-7 ед.</t>
  </si>
  <si>
    <t>36960301148</t>
  </si>
  <si>
    <t>шкаф Офисный -стеллаж</t>
  </si>
  <si>
    <t>616..598-600</t>
  </si>
  <si>
    <t>шкаф Офисный шкаф витрина-3 шт</t>
  </si>
  <si>
    <t>616..150-157</t>
  </si>
  <si>
    <t>шкаф Офисный шкаф-стеллаж - 8 шт.</t>
  </si>
  <si>
    <t>061636..013</t>
  </si>
  <si>
    <t>шкаф Шифоньер</t>
  </si>
  <si>
    <t>1970042</t>
  </si>
  <si>
    <t>шкаф архивный</t>
  </si>
  <si>
    <t>061636..023</t>
  </si>
  <si>
    <t>шкаф белый</t>
  </si>
  <si>
    <t>616...568</t>
  </si>
  <si>
    <t>шкаф буковый</t>
  </si>
  <si>
    <t>01380079</t>
  </si>
  <si>
    <t>шкаф витрина Танго</t>
  </si>
  <si>
    <t xml:space="preserve">шкаф витрина для кафе </t>
  </si>
  <si>
    <t>1380249</t>
  </si>
  <si>
    <t>Оперативное управление c 01.06.2012 - МБУ городского округа Октябрьск  Самарской области "Дом молодежных организаций"</t>
  </si>
  <si>
    <t>1380250</t>
  </si>
  <si>
    <t>01340003</t>
  </si>
  <si>
    <t>шкаф двухстворчатый</t>
  </si>
  <si>
    <t>шкаф детский 4-х местный- 10ед.</t>
  </si>
  <si>
    <t xml:space="preserve">шкаф детский 5 створчатый </t>
  </si>
  <si>
    <t>013.6.0672</t>
  </si>
  <si>
    <t>шкаф детской одежды -10 шт.</t>
  </si>
  <si>
    <t>013.6.0676</t>
  </si>
  <si>
    <t>шкаф для белья-2 ед.</t>
  </si>
  <si>
    <t>9080..15</t>
  </si>
  <si>
    <t>шкаф для бумаг</t>
  </si>
  <si>
    <t>шкаф для горшков</t>
  </si>
  <si>
    <t>1.013.6.0164</t>
  </si>
  <si>
    <t>шкаф для документов 4-х дверный</t>
  </si>
  <si>
    <t>1.013.6.0163</t>
  </si>
  <si>
    <t>1.013.6.0162</t>
  </si>
  <si>
    <t>1.013.6.0160</t>
  </si>
  <si>
    <t>1.013.6.0159</t>
  </si>
  <si>
    <t>1.013.6.0158</t>
  </si>
  <si>
    <t>1.013.6.0157</t>
  </si>
  <si>
    <t>1.013.6.0161</t>
  </si>
  <si>
    <t>1.013.6.0116</t>
  </si>
  <si>
    <t>шкаф для документов со стеклом</t>
  </si>
  <si>
    <t>101360313</t>
  </si>
  <si>
    <t xml:space="preserve">шкаф для одежды </t>
  </si>
  <si>
    <t>036.2.0137</t>
  </si>
  <si>
    <t>шкаф для одежды "Монолит"</t>
  </si>
  <si>
    <t>1630014</t>
  </si>
  <si>
    <t>шкаф для одежды "Сиена" орех</t>
  </si>
  <si>
    <t>1.013.6.0118</t>
  </si>
  <si>
    <t>шкаф для одежды в раздевалку 4 х секционный</t>
  </si>
  <si>
    <t>1.013.6.0117</t>
  </si>
  <si>
    <t>1.013.6.0119</t>
  </si>
  <si>
    <t>105-110</t>
  </si>
  <si>
    <t>шкаф для одежды комб. - 5 шт.</t>
  </si>
  <si>
    <t>11970198</t>
  </si>
  <si>
    <t>шкаф для подвесных папок 4 ящика</t>
  </si>
  <si>
    <t>31970182</t>
  </si>
  <si>
    <t>01630153</t>
  </si>
  <si>
    <t>шкаф для учебных пособий</t>
  </si>
  <si>
    <t>шкаф для учебных пособий - 9 шт.</t>
  </si>
  <si>
    <t>091...012</t>
  </si>
  <si>
    <t>шкаф для хозяйственного инвентаря</t>
  </si>
  <si>
    <t>шкаф для хранения и отстоя лестничного подъемника</t>
  </si>
  <si>
    <t>163</t>
  </si>
  <si>
    <t>013,6,0045</t>
  </si>
  <si>
    <t>шкаф жарочный</t>
  </si>
  <si>
    <t>101360128</t>
  </si>
  <si>
    <t>шкаф книжный</t>
  </si>
  <si>
    <t>110106000040</t>
  </si>
  <si>
    <t>013.6.068-01</t>
  </si>
  <si>
    <t>шкаф книжный - 22 ед.</t>
  </si>
  <si>
    <t>013.6.0011</t>
  </si>
  <si>
    <t>шкаф книжный со стеклом 800*450*2150 орех Милано</t>
  </si>
  <si>
    <t>6033</t>
  </si>
  <si>
    <t>шкаф купе</t>
  </si>
  <si>
    <t>013.6.0679</t>
  </si>
  <si>
    <t>шкаф медицинский -2 шт.</t>
  </si>
  <si>
    <t>шкаф медицинский 2-х секционный одностворчатый, верх- стекло, низ- металл</t>
  </si>
  <si>
    <t>1.013.6.0085</t>
  </si>
  <si>
    <t>шкаф металлический бухгалтерский</t>
  </si>
  <si>
    <t>1.013.6.0091</t>
  </si>
  <si>
    <t>1.013.6.0094</t>
  </si>
  <si>
    <t>1.013.6.0173</t>
  </si>
  <si>
    <t>шкаф металлический хозяйственный</t>
  </si>
  <si>
    <t>шкаф платьевой</t>
  </si>
  <si>
    <t>шкаф платяной 800*450*2150 орех Милано</t>
  </si>
  <si>
    <t>шкаф стеллаж 3 шт 005(730*350*1800) Венге ЭКОНОМ</t>
  </si>
  <si>
    <t>01360159</t>
  </si>
  <si>
    <t>шкаф универсальный</t>
  </si>
  <si>
    <t>шкаф холодильный ДОУ №9</t>
  </si>
  <si>
    <t>безвозмездное пользование c 30.12.2020 - ОУ СОШ №9 "Образовательный центр"</t>
  </si>
  <si>
    <t>013.4.0601</t>
  </si>
  <si>
    <t>шкаф холодильный ШХ-370 М</t>
  </si>
  <si>
    <t>013.4.0602</t>
  </si>
  <si>
    <t>шкаф широкий со стеклом 305.22 Ш</t>
  </si>
  <si>
    <t>шкаф широкий со стеклом 305.22Ш</t>
  </si>
  <si>
    <t xml:space="preserve">шкаф-купе </t>
  </si>
  <si>
    <t>Оперативное управление c 26.12.2012 - Администрация городского округа Октябрьск</t>
  </si>
  <si>
    <t>141</t>
  </si>
  <si>
    <t>шкаф-купе металлический 1500*450*880мм</t>
  </si>
  <si>
    <t>1380285</t>
  </si>
  <si>
    <t xml:space="preserve">шоколадная машина </t>
  </si>
  <si>
    <t>1.013.4.0017</t>
  </si>
  <si>
    <t>шредер  Office Kit S230(секр.42х15мм,17лст,35лтр,54мм/сек,вход220мм, Уничт.скобы</t>
  </si>
  <si>
    <t>11970200</t>
  </si>
  <si>
    <t>шредер  продольной резки Primo 800</t>
  </si>
  <si>
    <t>013.4.0247</t>
  </si>
  <si>
    <t>шредер Kobra +2 CC2 E/S</t>
  </si>
  <si>
    <t>013.4.0248</t>
  </si>
  <si>
    <t>1.013.4.0065</t>
  </si>
  <si>
    <t>шредер Office Kit S230(секр.42х15мм,17лст,35лтр,54мм/сек,вход220мм, Уничт.скобы,</t>
  </si>
  <si>
    <t>013.4.0231</t>
  </si>
  <si>
    <t>шредер office Kit S243</t>
  </si>
  <si>
    <t>Оперативное управление c 20.09.2019 -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</si>
  <si>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013.6.0596</t>
  </si>
  <si>
    <t>штанга 190,5 кг</t>
  </si>
  <si>
    <t>616...137</t>
  </si>
  <si>
    <t>штатив Подвесной</t>
  </si>
  <si>
    <t>138..125-1..</t>
  </si>
  <si>
    <t>штора -5 шт.</t>
  </si>
  <si>
    <t>1380312</t>
  </si>
  <si>
    <t>штора на окна</t>
  </si>
  <si>
    <t>1380311</t>
  </si>
  <si>
    <t>1380310</t>
  </si>
  <si>
    <t>1380309</t>
  </si>
  <si>
    <t>1380306</t>
  </si>
  <si>
    <t>1380313</t>
  </si>
  <si>
    <t>штора на сцену</t>
  </si>
  <si>
    <t>шторы  - 2 шт.</t>
  </si>
  <si>
    <t>013.4.0644</t>
  </si>
  <si>
    <t>шуроповерт EDON CF 1405
EDON CF 1405
Шуроповерт 
EDON CF 1405
EDON CF 1405</t>
  </si>
  <si>
    <t>034.2.0162</t>
  </si>
  <si>
    <t>шуроповерт Интерскол 18 Вт</t>
  </si>
  <si>
    <t>013.6.0616</t>
  </si>
  <si>
    <t>щит баскетбольный 3 ед.</t>
  </si>
  <si>
    <t>щит баскетбольный тренировочный + ферма вынос0,5+кольцо+сетка- 2 шт.</t>
  </si>
  <si>
    <t>щит баскетбольный тренировочный + ферма вынос1,5+кольцо+сетка-2 шт.</t>
  </si>
  <si>
    <t>01380072</t>
  </si>
  <si>
    <t xml:space="preserve">экран </t>
  </si>
  <si>
    <t>1360125</t>
  </si>
  <si>
    <t>экран  "Drapper Diplomat"</t>
  </si>
  <si>
    <t>экран  мобильный на штативе</t>
  </si>
  <si>
    <t>0414..304</t>
  </si>
  <si>
    <t>экран  проекционный</t>
  </si>
  <si>
    <t>...2012</t>
  </si>
  <si>
    <t>экран  проекционный
213х213 см</t>
  </si>
  <si>
    <t>0414..055</t>
  </si>
  <si>
    <t>экран  проекционный п.5.1.19.213х213 см</t>
  </si>
  <si>
    <t>0414..114-15</t>
  </si>
  <si>
    <t>экран  рулонный - 2 ед.</t>
  </si>
  <si>
    <t>0414..260-61</t>
  </si>
  <si>
    <t>экран  рулонный настенный - 2 ед.</t>
  </si>
  <si>
    <t>041430..82</t>
  </si>
  <si>
    <t>экран проекционный</t>
  </si>
  <si>
    <t>1380077</t>
  </si>
  <si>
    <t xml:space="preserve">электродрель </t>
  </si>
  <si>
    <t>013.4.0054</t>
  </si>
  <si>
    <t xml:space="preserve">электрометры с принадлежностями </t>
  </si>
  <si>
    <t>0616..653</t>
  </si>
  <si>
    <t xml:space="preserve">электромясорубка </t>
  </si>
  <si>
    <t>013.6.0464</t>
  </si>
  <si>
    <t>0616..228</t>
  </si>
  <si>
    <t>013.6.0859</t>
  </si>
  <si>
    <t>электромясорубка МИМ 300 М</t>
  </si>
  <si>
    <t>электромясорубка МИМ-300</t>
  </si>
  <si>
    <t>013.6.0860</t>
  </si>
  <si>
    <t>электромясорубка МИМ-300М</t>
  </si>
  <si>
    <t>013.6.0294</t>
  </si>
  <si>
    <t>электромясорубка Мясорубка с приводом</t>
  </si>
  <si>
    <t>616..80-83</t>
  </si>
  <si>
    <t>электронная книга 4 ед.</t>
  </si>
  <si>
    <t>013.4.0382</t>
  </si>
  <si>
    <t xml:space="preserve">электронный счетчик Меркурий 230 </t>
  </si>
  <si>
    <t>616-..1093</t>
  </si>
  <si>
    <t>электронный счетчик Меркурий 230 А-03 CL</t>
  </si>
  <si>
    <t>Оперативное управление c 13.05.2016 - ОУ СОШ №9 "Образовательный центр"</t>
  </si>
  <si>
    <t>электронный счетчик Меркурий 230 А-03 СL</t>
  </si>
  <si>
    <t>090</t>
  </si>
  <si>
    <t xml:space="preserve">электропечь СНОЛ </t>
  </si>
  <si>
    <t>Оперативное управление c 01.03.2013 - Муниципальное образовательное учреждение дополнительного образования детей "Детская школа искусств №2"</t>
  </si>
  <si>
    <t>электропечь муфельная</t>
  </si>
  <si>
    <t xml:space="preserve">электроплита </t>
  </si>
  <si>
    <t>0616...002</t>
  </si>
  <si>
    <t>0416...014</t>
  </si>
  <si>
    <t>электроплита  ПЭ 0,51-01М</t>
  </si>
  <si>
    <t>...2184</t>
  </si>
  <si>
    <t>электроплита  ПЭСМ 4 МБ</t>
  </si>
  <si>
    <t>электроплита 2 шт.</t>
  </si>
  <si>
    <t>01260006</t>
  </si>
  <si>
    <t>электроплита ЭП-6ЖШ</t>
  </si>
  <si>
    <t>013.6.0576</t>
  </si>
  <si>
    <t>элептический тренажер 2 ед.</t>
  </si>
  <si>
    <t>616..134</t>
  </si>
  <si>
    <t>эффект Световой</t>
  </si>
  <si>
    <t>Адрес</t>
  </si>
  <si>
    <t>Параметры</t>
  </si>
  <si>
    <t>Инженерная инфраструктура</t>
  </si>
  <si>
    <t xml:space="preserve"> водопровод ул.Молодежная, Украинская (Сети водоснабжения)</t>
  </si>
  <si>
    <t>Самарская область, г. Октябрьск, ул.Молодежная, Украинская</t>
  </si>
  <si>
    <t>Длина 338 м;</t>
  </si>
  <si>
    <t>Хозяйственное ведение c 07.02.2014 - Муниципальное унитарное предприятие "Жилищное управление"</t>
  </si>
  <si>
    <t xml:space="preserve"> газопровод наружное газоснабжение жилого дома по ул.3-го Ок</t>
  </si>
  <si>
    <t>Самарская область, г. Октябрьск, 3-го Октября</t>
  </si>
  <si>
    <t>Длина 186 м;</t>
  </si>
  <si>
    <t xml:space="preserve">Аренда c 22.02.2017 - </t>
  </si>
  <si>
    <t xml:space="preserve"> Кабельная  линия 0,4 кВ (КЛ 0,4 кВ):ул.Ленина ЦГБ (Сети эле</t>
  </si>
  <si>
    <t>Самарская область, г. Октябрьск, ул.Ленина, р-н ЦГБ</t>
  </si>
  <si>
    <t>Длина 930 м;</t>
  </si>
  <si>
    <t>Безвозмездное пользование c 08.11.2017 - АО "ССК"</t>
  </si>
  <si>
    <t>автодорога  между  ул.Комарова до ул.Ударная (дорога грунтов</t>
  </si>
  <si>
    <t>,  между  ул.Комарова до ул.Ударная</t>
  </si>
  <si>
    <t>Длина 137 м;</t>
  </si>
  <si>
    <t>автодорога  между ул.3-го Октября до ул.Береговая (дорога гр</t>
  </si>
  <si>
    <t>,  между ул.3-го Октября,52 до ул.Береговая</t>
  </si>
  <si>
    <t>Длина 249 м;</t>
  </si>
  <si>
    <t>,   между ул.3-го Октября,72 до ул.Береговая</t>
  </si>
  <si>
    <t>Длина 227 м;</t>
  </si>
  <si>
    <t>автодорога  между ул.Вологина до ул.Снежная (дорога грунтово</t>
  </si>
  <si>
    <t>, между ул.Вологина до ул.Снежная,21</t>
  </si>
  <si>
    <t>Длина 404 м;</t>
  </si>
  <si>
    <t>автодорога  между ул.Декабристов до ул.Светлая (дорога грунт</t>
  </si>
  <si>
    <t>,  между ул.Декабристов до ул.Светлая</t>
  </si>
  <si>
    <t>Длина 144 м;</t>
  </si>
  <si>
    <t>автодорога  между ул.Железнодорожная №24 и ул.Ульяновская (д</t>
  </si>
  <si>
    <t>,  ул.Железнодорожная и ул.Ульяновская</t>
  </si>
  <si>
    <t>Длина 146 м;</t>
  </si>
  <si>
    <t>автодорога - переулки Садсовхоза (Дорога автомобильная)</t>
  </si>
  <si>
    <t>Самарская область, г. Октябрьск, , переулки совхоза</t>
  </si>
  <si>
    <t>Площадь 8192 кв.м;</t>
  </si>
  <si>
    <t>автодорога - проезды между ул. М.Горького и ул. Шишулина (До</t>
  </si>
  <si>
    <t>Самарская область, г. Октябрьск, ул.Максима Горького, Шишулина</t>
  </si>
  <si>
    <t>Длина 2200 м; Площадь 6000 кв.м;</t>
  </si>
  <si>
    <t>автодорога  ул.Горная (грунт) (дорога грунтовая)</t>
  </si>
  <si>
    <t>Самарская область, г. Октябрьск, ул.Горная</t>
  </si>
  <si>
    <t>Длина 624 м; Площадь 2496 кв.м;</t>
  </si>
  <si>
    <t>автодорога  ул.Железнодорожная (грунт) (дорога грунтовая)</t>
  </si>
  <si>
    <t>Самарская область, г. Октябрьск, ул.Железнодорожная</t>
  </si>
  <si>
    <t>Длина 2657 м; Площадь 10628 кв.м;</t>
  </si>
  <si>
    <t>автодорога  ул.Тупиковая (грунт) (дорога грунтовая)</t>
  </si>
  <si>
    <t>Самарская область, г. Октябрьск, ул.Тупиковая</t>
  </si>
  <si>
    <t>Длина 631 м; Площадь 2524 кв.м;</t>
  </si>
  <si>
    <t>автодорога (асф-бетон) 3-й Проезд (Дорога автомобильная)</t>
  </si>
  <si>
    <t>Самарская область, г. Октябрьск, проезд.3-й</t>
  </si>
  <si>
    <t>Длина 166 м; Площадь 996 кв.м;</t>
  </si>
  <si>
    <t>автодорога :ул.Кустовая (грунт) (дорога грунтовая)</t>
  </si>
  <si>
    <t>Самарская область, г. Октябрьск, ул.Кустовая</t>
  </si>
  <si>
    <t>Длина 582 м; Площадь 1180 кв.м;</t>
  </si>
  <si>
    <t>автодорога автодорога между  ул.Мира и ул.Скальная (дорога г</t>
  </si>
  <si>
    <t>,  между  ул.Мира и ул.Скальная</t>
  </si>
  <si>
    <t>Длина 1850 м;</t>
  </si>
  <si>
    <t>автодорога до Батракского кладбища (Дорога автомобильная)</t>
  </si>
  <si>
    <t>Самарская область, г. Октябрьск, пер.Верхний</t>
  </si>
  <si>
    <t>Длина 500 м; Площадь 3000 кв.м;</t>
  </si>
  <si>
    <t>автодорога между   ул.М.Горького до насосной станции (дорога</t>
  </si>
  <si>
    <t>, между   ул.М.Горького до насосной станции</t>
  </si>
  <si>
    <t>Длина 105 м;</t>
  </si>
  <si>
    <t>автодорога между  ул.Мира до ул.Прибрежная (дорога грунтово-</t>
  </si>
  <si>
    <t>,  между  ул.Мира до ул.Прибрежная,41</t>
  </si>
  <si>
    <t>Длина 295 м;</t>
  </si>
  <si>
    <t>, между  ул.Мира до ул.Прибрежная,15</t>
  </si>
  <si>
    <t>Длина 290 м;</t>
  </si>
  <si>
    <t>автодорога между  ул.Мира до ул.Шишулина (дорога грунтово- щ</t>
  </si>
  <si>
    <t>, автодорога между  ул.Мира до ул.Шишулина,27</t>
  </si>
  <si>
    <t>Длина 291 м;</t>
  </si>
  <si>
    <t>автодорога между  ул.Шишулина №151 и ул.М.Горького (дорога г</t>
  </si>
  <si>
    <t>, между  ул.Шишулина №223 и ул.М.Горького</t>
  </si>
  <si>
    <t>Длина 155 м;</t>
  </si>
  <si>
    <t>автодорога между  ул.Шишулина и ул.М.Горького (дорога гранит</t>
  </si>
  <si>
    <t>, между  ул.Шишулина №151 и ул.М.Горького</t>
  </si>
  <si>
    <t>Длина 129 м;</t>
  </si>
  <si>
    <t>автодорога между  ул.Шишулина и ул.М.Горького (дорога грунто</t>
  </si>
  <si>
    <t>, между  ул.Шишулина №177 и ул.М.Горького</t>
  </si>
  <si>
    <t>Длина 125 м;</t>
  </si>
  <si>
    <t>, между  ул.Шишулина №209 и ул.М.Горького</t>
  </si>
  <si>
    <t>Длина 130 м;</t>
  </si>
  <si>
    <t>, между  ул.Шишулина № 171 и ул.М.Горького</t>
  </si>
  <si>
    <t>Длина 127 м;</t>
  </si>
  <si>
    <t>, между  ул.Шишулина №133 и ул.М.Горького</t>
  </si>
  <si>
    <t>Длина 147 м;</t>
  </si>
  <si>
    <t>, между  ул.Шишулина №249 и ул.М.Горького</t>
  </si>
  <si>
    <t>, между  ул.Шишулина №137 и ул.М.Горького</t>
  </si>
  <si>
    <t>Длина 145 м;</t>
  </si>
  <si>
    <t>, между  ул.Шишулина №257 и ул.М.Горького</t>
  </si>
  <si>
    <t>Длина 131 м;</t>
  </si>
  <si>
    <t>, между  ул.Шишулина №233 и ул.М.Горького</t>
  </si>
  <si>
    <t>, между  ул.Шишулина №167 и ул.М.Горького</t>
  </si>
  <si>
    <t>, между  ул.Шишулина №245 и ул.М.Горького</t>
  </si>
  <si>
    <t>Длина 123 м;</t>
  </si>
  <si>
    <t>автодорога между  ул.Шишулина и ул.Пролетарская (дорога грун</t>
  </si>
  <si>
    <t>, между  ул.Шишулина и ул.Пролетарская</t>
  </si>
  <si>
    <t>Длина 191 м;</t>
  </si>
  <si>
    <t>автодорога между пер Железнодорожный и ул.Саратовская (дорог</t>
  </si>
  <si>
    <t>, между пер Железнодорожный и ул.Саратовская</t>
  </si>
  <si>
    <t>Длина 511 м;</t>
  </si>
  <si>
    <t>автодорога между пер.Верхний и ул.Ленинградской (дорога грун</t>
  </si>
  <si>
    <t>, между пер.Верхний и ул.Ленинградской</t>
  </si>
  <si>
    <t>Длина 384 м;</t>
  </si>
  <si>
    <t>Длина 413 м;</t>
  </si>
  <si>
    <t>автодорога между пер.Коллективный и пер.Горный (дорога грунт</t>
  </si>
  <si>
    <t>, между пер.Коллективный и пер.Горный</t>
  </si>
  <si>
    <t>Длина 218 м;</t>
  </si>
  <si>
    <t>автодорога между ул Майская и ул.Островского (дорога грунтов</t>
  </si>
  <si>
    <t>, между ул Майская и ул.Островского</t>
  </si>
  <si>
    <t>Длина 667 м;</t>
  </si>
  <si>
    <t>автодорога между ул. Батракская и ул.Связистов (дорога грунт</t>
  </si>
  <si>
    <t>, между ул. Батракская и ул.Связистов</t>
  </si>
  <si>
    <t>Длина 478 м;</t>
  </si>
  <si>
    <t>автодорога между ул. Калужская и ул. Саратовская (дорога гру</t>
  </si>
  <si>
    <t>, между ул. Калужская и ул. Саратовская</t>
  </si>
  <si>
    <t>Длина 272 м;</t>
  </si>
  <si>
    <t>автодорога между ул. Красногорская и ул.Кирова (дорога грунт</t>
  </si>
  <si>
    <t>, между ул. Красногорская и ул.Кирова</t>
  </si>
  <si>
    <t>Длина 189 м;</t>
  </si>
  <si>
    <t>автодорога между ул. ленинградская и ул.Кирова (дорога грунт</t>
  </si>
  <si>
    <t>, между ул. ленинградская и ул.Кирова</t>
  </si>
  <si>
    <t>Длина 199 м;</t>
  </si>
  <si>
    <t>автодорога между ул. Мира и ул. Маяковского (Дорога автомоби</t>
  </si>
  <si>
    <t>, между ул. Мира и ул. Маяковского</t>
  </si>
  <si>
    <t>Длина 156 м;</t>
  </si>
  <si>
    <t>автодорога между ул. Советская и ул.Кирова (дорога грунтовая</t>
  </si>
  <si>
    <t>, между ул. Советская и ул.Кирова</t>
  </si>
  <si>
    <t>Длина 57 м;</t>
  </si>
  <si>
    <t>автодорога между ул. Советской  и ул.Ленинградской (дорога г</t>
  </si>
  <si>
    <t>, между ул. Советской  и ул.Ленинградской</t>
  </si>
  <si>
    <t>Длина 80 м;</t>
  </si>
  <si>
    <t>автодорога между ул. Советской и ул.Ленинградской (дорога гр</t>
  </si>
  <si>
    <t>, между ул. Советской и ул.Ленинградской</t>
  </si>
  <si>
    <t>Длина 82 м;</t>
  </si>
  <si>
    <t xml:space="preserve">автодорога между ул. Ульяновская и ул. Кустанайская (дорога </t>
  </si>
  <si>
    <t>, между ул. Ульяновская и ул. Кустанайская</t>
  </si>
  <si>
    <t>Длина 360 м;</t>
  </si>
  <si>
    <t xml:space="preserve">автодорога между ул. Ульяновская и Храмом (дорога грунтово- </t>
  </si>
  <si>
    <t>, между ул. Ульяновская и Храмом</t>
  </si>
  <si>
    <t>Длина 81 м;</t>
  </si>
  <si>
    <t>автодорога между ул.3-го Октября до ул.Весенняя (дорога грун</t>
  </si>
  <si>
    <t>,  между ул.3-го Октября,89 до ул.Весенняя</t>
  </si>
  <si>
    <t>Длина 180 м;</t>
  </si>
  <si>
    <t>автодорога между ул.3-го Октября до ул.Спортивная (дорога гр</t>
  </si>
  <si>
    <t>, между ул.3-го Октября,49 до ул.Спортивная</t>
  </si>
  <si>
    <t>Длина 157 м;</t>
  </si>
  <si>
    <t>автодорога между ул.Вологина до ул.Снежная (дорога грунтово-</t>
  </si>
  <si>
    <t>, между ул.Вологина,91 до ул.Снежная</t>
  </si>
  <si>
    <t>Длина 320 м;</t>
  </si>
  <si>
    <t>автодорога между ул.Гая и ул.Дачная (дорога грунтовая)</t>
  </si>
  <si>
    <t>, между ул.Гая и ул.Дачная</t>
  </si>
  <si>
    <t>Длина 554 м;</t>
  </si>
  <si>
    <t>автодорога между ул.Гоголя и ул.Дачная (дорога грунтовая)</t>
  </si>
  <si>
    <t>, между ул.Гоголя и ул.Дачная</t>
  </si>
  <si>
    <t>Длина 449 м;</t>
  </si>
  <si>
    <t>автодорога между ул.Дзержинского и ул.Ленина (Дорога автомоб</t>
  </si>
  <si>
    <t>, между ул.Дзержинского и ул.Ленина</t>
  </si>
  <si>
    <t>Длина 99 м;</t>
  </si>
  <si>
    <t>автодорога между ул.Дзержинского т ул.Ленина (дорога грунтов</t>
  </si>
  <si>
    <t>Самарская область, г. Октябрьск, , между ул.Дзержинского т ул.Ленина</t>
  </si>
  <si>
    <t>Длина 98 м;</t>
  </si>
  <si>
    <t>, между ул.Дзержинского и пер.Совхозный</t>
  </si>
  <si>
    <t>Длина 393 м;</t>
  </si>
  <si>
    <t>автодорога между ул.Железнодорожная  и ул.Ульяновская (дорог</t>
  </si>
  <si>
    <t>, между ул.Железнодорожная №67 и ул.Ульяновская</t>
  </si>
  <si>
    <t>Длина 75 м;</t>
  </si>
  <si>
    <t>автодорога между ул.Железнодорожная №11 и ул.Ульяновская (до</t>
  </si>
  <si>
    <t>, между ул.Железнодорожная №11 и ул.Ульяновская</t>
  </si>
  <si>
    <t>Длина 128 м;</t>
  </si>
  <si>
    <t>автодорога между ул.Кирова и ул.Некрасова (дорога грунтовая)</t>
  </si>
  <si>
    <t>, между ул.Кирова и ул.Некрасова</t>
  </si>
  <si>
    <t>автодорога между ул.Кулешова и ул.Ленинградская (дорога грун</t>
  </si>
  <si>
    <t>, между ул.Кулешова и ул.Ленинградская</t>
  </si>
  <si>
    <t>Длина 164 м;</t>
  </si>
  <si>
    <t>автодорога между ул.Мира и ул.Кутузова (Дорога автомобильная</t>
  </si>
  <si>
    <t>, между ул.Мира и ул.Кутузова</t>
  </si>
  <si>
    <t>Длина 184 м;</t>
  </si>
  <si>
    <t>Длина 192 м;</t>
  </si>
  <si>
    <t>автодорога между ул.С.Павлихина и ул. Чкалова (дорога грунто</t>
  </si>
  <si>
    <t>, между ул.С.Павлихина и ул. Чкалова</t>
  </si>
  <si>
    <t>Длина 178 м;</t>
  </si>
  <si>
    <t>автодорога между ул.Сакко-Ванцетти и ул.Гоголя (дорога грунт</t>
  </si>
  <si>
    <t>, между ул.Сакко-Ванцетти и ул.Гоголя</t>
  </si>
  <si>
    <t>Длина 223 м;</t>
  </si>
  <si>
    <t>автодорога между ул.Советской и ул. Ленинградской (дорога гр</t>
  </si>
  <si>
    <t>, между ул.Советской и ул. Ленинградской</t>
  </si>
  <si>
    <t>автодорога между ул.Стеклозаводская и пер.Гипсовый (дорога г</t>
  </si>
  <si>
    <t>, между ул.Стеклозаводская и пер.Гипсовый</t>
  </si>
  <si>
    <t>Длина 166 м;</t>
  </si>
  <si>
    <t>автодорога между ул.Ульяновская и Костычевское кладбище (дор</t>
  </si>
  <si>
    <t>, ул.Ульяновская и Костычевское кладбище</t>
  </si>
  <si>
    <t>Длина 292 м;</t>
  </si>
  <si>
    <t>автодорога между ул.Ульяновская и ул.Шишулина (дорога грунто</t>
  </si>
  <si>
    <t>,  между ул.Ульяновская и ул.Шишулина</t>
  </si>
  <si>
    <t>Длина 245 м;</t>
  </si>
  <si>
    <t>автодорога между ул.Шишулина до ул.Горького (дорога грунтово</t>
  </si>
  <si>
    <t>, между ул.Шишулина,129 до ул.Горького</t>
  </si>
  <si>
    <t>Длина 148 м;</t>
  </si>
  <si>
    <t>автодорога мостовое сооружение ул.Мира (Дорога автомобильная</t>
  </si>
  <si>
    <t>Самарская область, г. Октябрьск, ул.Мира</t>
  </si>
  <si>
    <t>Длина 2756 м; Ширина 7 м;</t>
  </si>
  <si>
    <t>автодорога от  Хл.базы до поселка Первомайский (Дорога автом</t>
  </si>
  <si>
    <t>Самарская область, г. Октябрьск, , от Хл.базы до  п.Первомайский</t>
  </si>
  <si>
    <t>Длина 3300 м; Площадь 19800 кв.м;</t>
  </si>
  <si>
    <t>автодорога от Автостанции до Центрального спуска (Дорога авт</t>
  </si>
  <si>
    <t>, от Автостанции до Центрального спуска</t>
  </si>
  <si>
    <t>Длина 402 м;</t>
  </si>
  <si>
    <t>автодорога пер Безводный (грунт) (дорога грунтовая)</t>
  </si>
  <si>
    <t>Самарская область, г. Октябрьск, , Самарская обл, г Октябрьск, пер Безводный</t>
  </si>
  <si>
    <t>Длина 478 м; Площадь 1576 кв.м;</t>
  </si>
  <si>
    <t>автодорога пер Верхний (Дорога автомобильная)</t>
  </si>
  <si>
    <t>Длина 225 м; Площадь 900 кв.м;</t>
  </si>
  <si>
    <t>автодорога пер Восточный (грунт) (дорога грунтовая)</t>
  </si>
  <si>
    <t>Самарская область, г. Октябрьск, пер.Восточный</t>
  </si>
  <si>
    <t>Длина 240 м; Площадь 960 кв.м;</t>
  </si>
  <si>
    <t>автодорога пер Гипсовый (грунт) (дорога грунтовая)</t>
  </si>
  <si>
    <t>Самарская область, г. Октябрьск, пер.Гипсовый</t>
  </si>
  <si>
    <t>Длина 365 м; Площадь 1000 кв.м;</t>
  </si>
  <si>
    <t>автодорога пер Горный (Дорога автомобильная)</t>
  </si>
  <si>
    <t>Самарская область, г. Октябрьск, пер.Горный</t>
  </si>
  <si>
    <t>Длина 550 м; Площадь 1200 кв.м;</t>
  </si>
  <si>
    <t>автодорога пер Камчатский (грунт) (дорога грунтовая)</t>
  </si>
  <si>
    <t>Самарская область, г. Октябрьск, пер.Камчатский</t>
  </si>
  <si>
    <t>Длина 443 м; Площадь 1280 кв.м;</t>
  </si>
  <si>
    <t>автодорога пер Коллективный (грунт) (дорога грунтовая)</t>
  </si>
  <si>
    <t>Самарская область, г. Октябрьск, пер.Коллективный</t>
  </si>
  <si>
    <t>Длина 302 м; Площадь 1208 кв.м;</t>
  </si>
  <si>
    <t>автодорога пер Кустовой (грунт) (дорога грунтовая)</t>
  </si>
  <si>
    <t>Самарская область, г. Октябрьск, пер.Кустовой</t>
  </si>
  <si>
    <t>Длина 219 м; Площадь 2000 кв.м;</t>
  </si>
  <si>
    <t>автодорога пер Ленинградский (грунт) (дорога грунтовая)</t>
  </si>
  <si>
    <t>Самарская область, г. Октябрьск, пер.Ленинградский</t>
  </si>
  <si>
    <t>Длина 300 м; Площадь 2000 кв.м;</t>
  </si>
  <si>
    <t>автодорога пер Нефтяной (грунт) (дорога грунтовая)</t>
  </si>
  <si>
    <t>Самарская область, г. Октябрьск, пер.Нефтяной</t>
  </si>
  <si>
    <t>Длина 544 м; Площадь 2028 кв.м;</t>
  </si>
  <si>
    <t>автодорога пер Новый (грунт) (дорога грунтовая)</t>
  </si>
  <si>
    <t>Самарская область, г. Октябрьск, пер.Новый</t>
  </si>
  <si>
    <t>Длина 644 м; Площадь 1876 кв.м;</t>
  </si>
  <si>
    <t>автодорога пер Обрезной (грунт) (дорога грунтовая)</t>
  </si>
  <si>
    <t>Самарская область, г. Октябрьск, пер.Обрезной</t>
  </si>
  <si>
    <t>Длина 792 м; Площадь 1660 кв.м;</t>
  </si>
  <si>
    <t>автодорога пер Овражный (грунт) (дорога грунтовая)</t>
  </si>
  <si>
    <t>Самарская область, г. Октябрьск, пер.Овражный</t>
  </si>
  <si>
    <t>Длина 183 м; Площадь 732 кв.м;</t>
  </si>
  <si>
    <t>автодорога пер Полевой (грунт) (дорога грунтовая)</t>
  </si>
  <si>
    <t>Самарская область, г. Октябрьск, пер.Полевой</t>
  </si>
  <si>
    <t>Длина 396 м; Площадь 868 кв.м;</t>
  </si>
  <si>
    <t>автодорога пер Полярный (грунт) (дорога грунтовая)</t>
  </si>
  <si>
    <t>Самарская область, г. Октябрьск, пер.Полярный</t>
  </si>
  <si>
    <t>Длина 420 м; Площадь 1680 кв.м;</t>
  </si>
  <si>
    <t>автодорога пер Пристанской (грунт) (дорога грунтовая)</t>
  </si>
  <si>
    <t>Самарская область, г. Октябрьск, пер.Пристанской</t>
  </si>
  <si>
    <t>Длина 340 м; Площадь 1360 кв.м;</t>
  </si>
  <si>
    <t>автодорога пер Проходной (грунт) (дорога грунтовая)</t>
  </si>
  <si>
    <t>Самарская область, г. Октябрьск, пер.Проходной</t>
  </si>
  <si>
    <t>Длина 1151 м; Площадь 4604 кв.м;</t>
  </si>
  <si>
    <t>автодорога пер Северный (грунт) (дорога грунтовая)</t>
  </si>
  <si>
    <t>Самарская область, г. Октябрьск, пер.Северный</t>
  </si>
  <si>
    <t>Длина 560 м; Площадь 1760 кв.м;</t>
  </si>
  <si>
    <t>автодорога пер Степной (грунт) (дорога грунтовая)</t>
  </si>
  <si>
    <t>Самарская область, г. Октябрьск, пер.Степной</t>
  </si>
  <si>
    <t>Длина 328 м; Площадь 1312 кв.м;</t>
  </si>
  <si>
    <t>автодорога пер Столетова (грунт) (дорога грунтовая)</t>
  </si>
  <si>
    <t>Самарская область, г. Октябрьск, пер.Столетова</t>
  </si>
  <si>
    <t>Длина 134 м; Площадь 536 кв.м;</t>
  </si>
  <si>
    <t>автодорога пер Толстовский (грунт) (дорога грунтовая)</t>
  </si>
  <si>
    <t>Самарская область, г. Октябрьск, пер.Толстовский</t>
  </si>
  <si>
    <t>Длина 200 м; Площадь 800 кв.м;</t>
  </si>
  <si>
    <t>автодорога пер Украинский (грунт) (дорога грунтовая)</t>
  </si>
  <si>
    <t>Самарская область, г. Октябрьск, пер.Украинский</t>
  </si>
  <si>
    <t>Длина 695 м; Площадь 2780 кв.м;</t>
  </si>
  <si>
    <t>автодорога пер Ульяновский (Дорога автомобильная)</t>
  </si>
  <si>
    <t>Самарская область, г. Октябрьск, пер.Ульяновский</t>
  </si>
  <si>
    <t>Длина 494 м; Площадь 920 кв.м;</t>
  </si>
  <si>
    <t>автодорога пер Фидерный (грунт) (дорога грунтовая)</t>
  </si>
  <si>
    <t>Самарская область, г. Октябрьск, пер.Фидерный</t>
  </si>
  <si>
    <t>Длина 350 м; Площадь 1120 кв.м;</t>
  </si>
  <si>
    <t>автодорога пер Флотский (грунт) (дорога грунтовая)</t>
  </si>
  <si>
    <t>Самарская область, г. Октябрьск, пер.Флотский</t>
  </si>
  <si>
    <t>Длина 215 м; Площадь 860 кв.м;</t>
  </si>
  <si>
    <t>автодорога пер Целинный (грунт) (дорога грунтовая)</t>
  </si>
  <si>
    <t>Самарская область, г. Октябрьск, пер.Целинный</t>
  </si>
  <si>
    <t>Длина 324 м; Площадь 1296 кв.м;</t>
  </si>
  <si>
    <t>автодорога пер Чаплыгина (грунт) (дорога грунтовая)</t>
  </si>
  <si>
    <t>Самарская область, г. Октябрьск, пер.Чаплыгина</t>
  </si>
  <si>
    <t>Длина 290 м; Площадь 440 кв.м;</t>
  </si>
  <si>
    <t>автодорога пер Шиферный (грунт) (дорога грунтовая)</t>
  </si>
  <si>
    <t>Самарская область, г. Октябрьск, пер.Шиферный</t>
  </si>
  <si>
    <t>Длина 175 м; Площадь 700 кв.м;</t>
  </si>
  <si>
    <t>автодорога пер Школьный (грунт) (дорога грунтовая)</t>
  </si>
  <si>
    <t>Самарская область, г. Октябрьск, пер.Школьный</t>
  </si>
  <si>
    <t>Длина 460 м; Площадь 1400 кв.м;</t>
  </si>
  <si>
    <t>автодорога пер. Белорусский (тротуар асф+ грунт) (тротуары)</t>
  </si>
  <si>
    <t>Самарская область, г. Октябрьск, пер.Белорусский</t>
  </si>
  <si>
    <t>Длина 546 м; Площадь 2764 кв.м;</t>
  </si>
  <si>
    <t>автодорога пер. Жигулевский (грунт) (дорога грунтовая)</t>
  </si>
  <si>
    <t>Самарская область, г. Октябрьск, пер.Жигулевский</t>
  </si>
  <si>
    <t>Длина 295 м; Площадь 1180 кв.м;</t>
  </si>
  <si>
    <t>автодорога пер. Зеленый (асф) (Дорога автомобильная)</t>
  </si>
  <si>
    <t>Самарская область, г. Октябрьск, пер.Зеленый</t>
  </si>
  <si>
    <t>Длина 225 м; Площадь 1350 кв.м;</t>
  </si>
  <si>
    <t>автодорога пер. Колхозный (грунт) (дорога грунтовая)</t>
  </si>
  <si>
    <t>Самарская область, г. Октябрьск, пер.Колхозный</t>
  </si>
  <si>
    <t>Длина 375 м; Площадь 1500 кв.м;</t>
  </si>
  <si>
    <t>автодорога пер. Кольцевой(грунт) (дорога грунтовая)</t>
  </si>
  <si>
    <t>Самарская область, г. Октябрьск, пер.Кольцевой</t>
  </si>
  <si>
    <t>Длина 110 м; Площадь 440 кв.м;</t>
  </si>
  <si>
    <t>автодорога пер. Селекционный (Дорога автомобильная)</t>
  </si>
  <si>
    <t>Самарская область, г. Октябрьск, пер.Селекционный</t>
  </si>
  <si>
    <t>Длина 120 м; Площадь 480 кв.м;</t>
  </si>
  <si>
    <t>автодорога пер. Совхозный (Дорога автомобильная)</t>
  </si>
  <si>
    <t>Самарская область, г. Октябрьск, пер.Совхозный</t>
  </si>
  <si>
    <t>Длина 428 м; Площадь 1320 кв.м;</t>
  </si>
  <si>
    <t>автодорога пер.Больничный (Дорога автомобильная)</t>
  </si>
  <si>
    <t>Самарская область, г. Октябрьск, пер.Больничный</t>
  </si>
  <si>
    <t>Длина 527 м; Площадь 3162 кв.м;</t>
  </si>
  <si>
    <t>автодорога пер.Водный (Дорога автомобильная)</t>
  </si>
  <si>
    <t>Самарская область, г. Октябрьск, пер.Водный</t>
  </si>
  <si>
    <t>Длина 380 м; Площадь 1240 кв.м;</t>
  </si>
  <si>
    <t>автодорога пер.Волжский (Дорога автомобильная)</t>
  </si>
  <si>
    <t>Самарская область, г. Октябрьск, пер.Волжский</t>
  </si>
  <si>
    <t>Длина 200 м; Площадь 1200 кв.м;</t>
  </si>
  <si>
    <t>автодорога пер.Железнодорожный (Дорога автомобильная)</t>
  </si>
  <si>
    <t>Самарская область, г. Октябрьск, пер.Железнодорожный</t>
  </si>
  <si>
    <t>Длина 700 м; Площадь 4200 кв.м;</t>
  </si>
  <si>
    <t>автодорога пер.Западный (грунт) (дорога грунтовая)</t>
  </si>
  <si>
    <t>Самарская область, г. Октябрьск, пер.Западный</t>
  </si>
  <si>
    <t>Длина 250 м; Площадь 1000 кв.м;</t>
  </si>
  <si>
    <t>автодорога пер.Калинина (грунт) (дорога грунтовая)</t>
  </si>
  <si>
    <t>Самарская область, г. Октябрьск, пер.Калинина</t>
  </si>
  <si>
    <t>Длина 289 м; Площадь 1024 кв.м;</t>
  </si>
  <si>
    <t>автодорога пер.Кирова (Дорога автомобильная)</t>
  </si>
  <si>
    <t>Самарская область, г. Октябрьск, пер.Кирова</t>
  </si>
  <si>
    <t>Длина 409 м; Площадь 1636 кв.м;</t>
  </si>
  <si>
    <t>автодорога пер.Кирпичный (Дорога автомобильная)</t>
  </si>
  <si>
    <t>Самарская область, г. Октябрьск, пер.Кирпичный</t>
  </si>
  <si>
    <t>Длина 1004 м; Площадь 5220 кв.м;</t>
  </si>
  <si>
    <t>автодорога пер.Комсомольский (грунт) (дорога грунтовая)</t>
  </si>
  <si>
    <t>Самарская область, г. Октябрьск, пер.Комсомольский</t>
  </si>
  <si>
    <t>Длина 138 м; Площадь 552 кв.м;</t>
  </si>
  <si>
    <t>автодорога пер.Окружной (грунт) (дорога грунтовая)</t>
  </si>
  <si>
    <t>Самарская область, г. Октябрьск, пер.Окружной</t>
  </si>
  <si>
    <t>Длина 190 м; Площадь 760 кв.м;</t>
  </si>
  <si>
    <t>автодорога пер.Парковый (Дорога автомобильная)</t>
  </si>
  <si>
    <t>Самарская область, г. Октябрьск, пер.Парковый</t>
  </si>
  <si>
    <t>Длина 455 м; Площадь 1920 кв.м;</t>
  </si>
  <si>
    <t>автодорога пер.Связистов (грунт) (дорога грунтовая)</t>
  </si>
  <si>
    <t>Самарская область, г. Октябрьск, ул.Связистов</t>
  </si>
  <si>
    <t>Длина 310 м; Площадь 1240 кв.м;</t>
  </si>
  <si>
    <t>автодорога пер.Советский (Дорога автомобильная)</t>
  </si>
  <si>
    <t>Самарская область, г. Октябрьск, пер.Советский</t>
  </si>
  <si>
    <t>Длина 180 м; Площадь 1080 кв.м;</t>
  </si>
  <si>
    <t>автодорога пер.Спортивный (Дорога автомобильная)</t>
  </si>
  <si>
    <t>Самарская область, г. Октябрьск, пер.Спортивный</t>
  </si>
  <si>
    <t>Длина 277 м; Площадь 780 кв.м;</t>
  </si>
  <si>
    <t>автодорога пер.Столетова (Дорога автомобильная)</t>
  </si>
  <si>
    <t>Длина 390 м; Площадь 1560 кв.м;</t>
  </si>
  <si>
    <t>автодорога пер.Чапаева (Дорога автомобильная)</t>
  </si>
  <si>
    <t>Самарская область, г. Октябрьск, пер.Чапаева</t>
  </si>
  <si>
    <t>Длина 444 м; Площадь 2382 кв.м;</t>
  </si>
  <si>
    <t>автодорога пер.Чкалова (Дорога автомобильная)</t>
  </si>
  <si>
    <t>Самарская область, г. Октябрьск, пер.Чкалова</t>
  </si>
  <si>
    <t>Длина 270 м; Площадь 1620 кв.м;</t>
  </si>
  <si>
    <t>Длина 910 м; Площадь 4260 кв.м;</t>
  </si>
  <si>
    <t>автодорога по ул Пушкина (грунт) (дорога грунтовая)</t>
  </si>
  <si>
    <t>Самарская область, г. Октябрьск, ул.Пушкина</t>
  </si>
  <si>
    <t>Длина 837 м; Площадь 2200 кв.м;</t>
  </si>
  <si>
    <t>автодорога Подъезд к школе №30 (Дорога автомобильная)</t>
  </si>
  <si>
    <t>Самарская область, г. Октябрьск, , к школе №30</t>
  </si>
  <si>
    <t>Длина 457 м; Площадь 2742 кв.м;</t>
  </si>
  <si>
    <t>автодорога Тротуары ПАЗ (тротуары)</t>
  </si>
  <si>
    <t>Самарская область, г. Октябрьск, Первомайск, , трортуары</t>
  </si>
  <si>
    <t>автодорога ул Капитанская (грунт) (дорога грунтовая)</t>
  </si>
  <si>
    <t>Самарская область, г. Октябрьск, ул.Капитанская</t>
  </si>
  <si>
    <t>Длина 260 м; Площадь 1040 кв.м;</t>
  </si>
  <si>
    <t>автодорога ул Кирова (Дорога автомобильная)</t>
  </si>
  <si>
    <t>Самарская область, г. Октябрьск, ул.Кирова</t>
  </si>
  <si>
    <t>Длина 2600 м; Площадь 9720 кв.м;</t>
  </si>
  <si>
    <t>автодорога ул Майская (грунт) (дорога грунтовая)</t>
  </si>
  <si>
    <t>Самарская область, г. Октябрьск, ул.Майская</t>
  </si>
  <si>
    <t>Длина 471 м; Площадь 1400 кв.м;</t>
  </si>
  <si>
    <t>автодорога ул Нагорная (грунт) (дорога грунтовая)</t>
  </si>
  <si>
    <t>Самарская область, г. Октябрьск, ул.Нагорная</t>
  </si>
  <si>
    <t>Длина 461 м; Площадь 1844 кв.м;</t>
  </si>
  <si>
    <t>автодорога ул Орская (грунт) (дорога грунтовая)</t>
  </si>
  <si>
    <t>Самарская область, г. Октябрьск, ул.Орская</t>
  </si>
  <si>
    <t>Длина 404 м; Площадь 1616 кв.м;</t>
  </si>
  <si>
    <t>автодорога ул Полевая (грунт) (дорога грунтовая)</t>
  </si>
  <si>
    <t>Самарская область, г. Октябрьск, ул.Полевая</t>
  </si>
  <si>
    <t>Длина 210 м; Площадь 840 кв.м;</t>
  </si>
  <si>
    <t>автодорога ул С.Павлихина (Дорога автомобильная)</t>
  </si>
  <si>
    <t>Самарская область, г. Октябрьск, , Самарская обл, г Октябрьск, ул С.Павлихина</t>
  </si>
  <si>
    <t>Длина 580 м; Площадь 2000 кв.м;</t>
  </si>
  <si>
    <t>автодорога ул Садовая (Дорога автомобильная)</t>
  </si>
  <si>
    <t>Самарская область, г. Октябрьск, ул.Садовая</t>
  </si>
  <si>
    <t>Длина 280 м; Площадь 840 кв.м;</t>
  </si>
  <si>
    <t>автодорога ул Саратовская (грунт) (дорога грунтовая)</t>
  </si>
  <si>
    <t>Самарская область, г. Октябрьск, ул.Саратовская</t>
  </si>
  <si>
    <t>Длина 440 м; Площадь 1760 кв.м;</t>
  </si>
  <si>
    <t>автодорога ул Тихая (грунт) (дорога грунтовая)</t>
  </si>
  <si>
    <t>Самарская область, г. Октябрьск, ул.Тихая</t>
  </si>
  <si>
    <t>Длина 1612 м; Площадь 6448 кв.м;</t>
  </si>
  <si>
    <t>автодорога ул Украинская (грунт) (дорога грунтовая)</t>
  </si>
  <si>
    <t>Самарская область, г. Октябрьск, ул.Украинская</t>
  </si>
  <si>
    <t>Длина 541 м; Площадь 2164 кв.м;</t>
  </si>
  <si>
    <t>автодорога ул,Мельничная (грунт) (дорога грунтовая)</t>
  </si>
  <si>
    <t>Самарская область, г. Октябрьск, ул.Мельничная</t>
  </si>
  <si>
    <t>автодорога ул. Комарова (грунт) (дорога грунтовая)</t>
  </si>
  <si>
    <t>Самарская область, г. Октябрьск, ул.Комарова</t>
  </si>
  <si>
    <t>Длина 710 м; Площадь 1852 кв.м;</t>
  </si>
  <si>
    <t>автодорога ул. Менделеева (грунт) (дорога грунтовая)</t>
  </si>
  <si>
    <t>Самарская область, г. Октябрьск, ул.Менделеева</t>
  </si>
  <si>
    <t>Длина 695 м; Площадь 2700 кв.м;</t>
  </si>
  <si>
    <t>автодорога ул. Овражная (грунт) (дорога грунтовая)</t>
  </si>
  <si>
    <t>Самарская область, г. Октябрьск, ул.Овражная</t>
  </si>
  <si>
    <t>Длина 539 м; Площадь 2156 кв.м;</t>
  </si>
  <si>
    <t>автодорога ул. Островского (грунт) (дорога грунтовая)</t>
  </si>
  <si>
    <t>Самарская область, г. Октябрьск, ул.Островского</t>
  </si>
  <si>
    <t>Длина 705 м; Площадь 2820 кв.м;</t>
  </si>
  <si>
    <t>автодорога ул. Паромная (грунт) (дорога грунтовая)</t>
  </si>
  <si>
    <t>Самарская область, г. Октябрьск, ул.Паромная</t>
  </si>
  <si>
    <t>автодорога ул. Пионерская (тротуар+грунт) (тротуары)</t>
  </si>
  <si>
    <t>Самарская область, г. Октябрьск, ул.Пионерская</t>
  </si>
  <si>
    <t>Длина 802 м; Площадь 4800 кв.м;</t>
  </si>
  <si>
    <t>автодорога ул. Полярная (Дорога автомобильная)</t>
  </si>
  <si>
    <t>Самарская область, г. Октябрьск, ул.Полярная</t>
  </si>
  <si>
    <t>автодорога ул. Свердлова (грунт) (дорога грунтовая)</t>
  </si>
  <si>
    <t>Самарская область, г. Октябрьск, ул.Свердлова</t>
  </si>
  <si>
    <t>Длина 381 м; Площадь 920 кв.м;</t>
  </si>
  <si>
    <t>автодорога ул. Свободы (грунт) (дорога грунтовая)</t>
  </si>
  <si>
    <t>Самарская область, г. Октябрьск, ул.Свободы</t>
  </si>
  <si>
    <t>Длина 589 м; Площадь 1840 кв.м;</t>
  </si>
  <si>
    <t>автодорога ул. Северная (грунт) (дорога грунтовая)</t>
  </si>
  <si>
    <t>Самарская область, г. Октябрьск, ул.Северная</t>
  </si>
  <si>
    <t>Длина 303 м; Площадь 1152 кв.м;</t>
  </si>
  <si>
    <t>автодорога ул. Скальная (грунт) (дорога грунтовая)</t>
  </si>
  <si>
    <t>Самарская область, г. Октябрьск, ул.Скальная</t>
  </si>
  <si>
    <t>Длина 867 м; Площадь 2308 кв.м;</t>
  </si>
  <si>
    <t>автодорога ул. Советская (грунт) (дорога грунтовая)</t>
  </si>
  <si>
    <t>Самарская область, г. Октябрьск, ул.Советская</t>
  </si>
  <si>
    <t>Длина 1065 м;</t>
  </si>
  <si>
    <t>автодорога ул. Солнечная (грунт) (дорога грунтовая)</t>
  </si>
  <si>
    <t>Самарская область, г. Октябрьск, ул.Солнечная</t>
  </si>
  <si>
    <t>Длина 527 м; Площадь 1840 кв.м;</t>
  </si>
  <si>
    <t>автодорога ул. Спортивная (грунт) (дорога грунтовая)</t>
  </si>
  <si>
    <t>Самарская область, г. Октябрьск, ул.Спортивная</t>
  </si>
  <si>
    <t>Длина 805 м; Площадь 2368 кв.м;</t>
  </si>
  <si>
    <t>автодорога ул. Строителей (грунт)_ (дорога грунтовая)</t>
  </si>
  <si>
    <t>Самарская область, г. Октябрьск, ул.Строителей</t>
  </si>
  <si>
    <t>Длина 460 м; Площадь 1840 кв.м;</t>
  </si>
  <si>
    <t>автодорога ул. Студеная (грунт) (дорога грунтовая)</t>
  </si>
  <si>
    <t>Самарская область, г. Октябрьск, ул.Студеная</t>
  </si>
  <si>
    <t>автодорога ул. Тимирязева (грунт) (дорога грунтовая)</t>
  </si>
  <si>
    <t>Самарская область, г. Октябрьск, ул.Тимирязева</t>
  </si>
  <si>
    <t>Длина 742 м; Площадь 2968 кв.м;</t>
  </si>
  <si>
    <t>автодорога ул. Тургенева (грунт) (дорога грунтовая)</t>
  </si>
  <si>
    <t>Самарская область, г. Октябрьск, ул.Тургенева</t>
  </si>
  <si>
    <t>Длина 368 м; Площадь 1028 кв.м;</t>
  </si>
  <si>
    <t>автодорога ул. Хвойная (грунт) (дорога грунтовая)</t>
  </si>
  <si>
    <t>Самарская область, г. Октябрьск, ул.Хвойная</t>
  </si>
  <si>
    <t>Длина 240 м; Площадь 848 кв.м;</t>
  </si>
  <si>
    <t>автодорога ул. Цветочная (грунт) (дорога грунтовая)</t>
  </si>
  <si>
    <t>Самарская область, г. Октябрьск, ул.Цветочная</t>
  </si>
  <si>
    <t>Длина 404 м; Площадь 1568 кв.м;</t>
  </si>
  <si>
    <t>автодорога ул. Целинная (грунт) (дорога грунтовая)</t>
  </si>
  <si>
    <t>Самарская область, г. Октябрьск, ул.Целинная</t>
  </si>
  <si>
    <t>Длина 357 м; Площадь 1428 кв.м;</t>
  </si>
  <si>
    <t>автодорога ул. Чаплыгина (грунт) (дорога грунтовая)</t>
  </si>
  <si>
    <t>Самарская область, г. Октябрьск, ул.Чаплыгина</t>
  </si>
  <si>
    <t>Длина 2030 м; Площадь 8120 кв.м;</t>
  </si>
  <si>
    <t>автодорога ул. Школьная (грунт) (дорога грунтовая)</t>
  </si>
  <si>
    <t>Самарская область, г. Октябрьск, ул.Школьная</t>
  </si>
  <si>
    <t>Длина 275 м; Площадь 1100 кв.м;</t>
  </si>
  <si>
    <t>автодорога ул. Шмидта (асф) (Дорога автомобильная)</t>
  </si>
  <si>
    <t>Самарская область, г. Октябрьск, ул.Шмидта</t>
  </si>
  <si>
    <t>Длина 534 м; Площадь 2220 кв.м;</t>
  </si>
  <si>
    <t>автодорога ул. Эстонская (грунт) (дорога грунтовая)</t>
  </si>
  <si>
    <t>Самарская область, г. Октябрьск, ул.Эстонская</t>
  </si>
  <si>
    <t>автодорога ул. Юбилейная (грунт) (дорога грунтовая)</t>
  </si>
  <si>
    <t>Самарская область, г. Октябрьск, ул.Юбилейная</t>
  </si>
  <si>
    <t>Длина 880 м; Площадь 2400 кв.м;</t>
  </si>
  <si>
    <t>автодорога ул. Ясная Поляна (грунт) (дорога грунтовая)</t>
  </si>
  <si>
    <t>Самарская область, г. Октябрьск, ул.Ясная Поляна</t>
  </si>
  <si>
    <t>Длина 1260 м; Площадь 4400 кв.м;</t>
  </si>
  <si>
    <t>автодорога ул.3-го Октября (Дорога автомобильная)</t>
  </si>
  <si>
    <t>Самарская область, г. Октябрьск, ул.3 Октября</t>
  </si>
  <si>
    <t>Длина 2730 м; Площадь 15600 кв.м;</t>
  </si>
  <si>
    <t>автодорога ул.8 Марта (грунт) (дорога грунтовая)</t>
  </si>
  <si>
    <t>Самарская область, г. Октябрьск, ул.8 Марта</t>
  </si>
  <si>
    <t>Длина 350 м; Площадь 1400 кв.м;</t>
  </si>
  <si>
    <t>автодорога ул.9-го Января (Дорога автомобильная)</t>
  </si>
  <si>
    <t>Самарская область, г. Октябрьск, ул.9 Января</t>
  </si>
  <si>
    <t>Длина 700 м; Площадь 3020 кв.м;</t>
  </si>
  <si>
    <t>автодорога ул.Аграрная (Дорога автомобильная)</t>
  </si>
  <si>
    <t>Самарская область, г. Октябрьск, ул.Аграрная</t>
  </si>
  <si>
    <t>Длина 376 м; Площадь 960 кв.м;</t>
  </si>
  <si>
    <t>автодорога ул.Аносова (Дорога автомобильная)</t>
  </si>
  <si>
    <t>Самарская область, г. Октябрьск, ул.Аносова</t>
  </si>
  <si>
    <t>Длина 783 м; Площадь 1880 кв.м;</t>
  </si>
  <si>
    <t>автодорога ул.Артеллерийская (гребн/щеб) (Дорога автомобильн</t>
  </si>
  <si>
    <t>Самарская область, г. Октябрьск, ул.Артиллерийская</t>
  </si>
  <si>
    <t>Длина 408 м; Площадь 1088 кв.м;</t>
  </si>
  <si>
    <t>автодорога ул.Астраханская (асфальто-бетонная) (Дорога автом</t>
  </si>
  <si>
    <t>Самарская область, г. Октябрьск, ул.Астраханская</t>
  </si>
  <si>
    <t>Длина 550 м; Площадь 3300 кв.м;</t>
  </si>
  <si>
    <t>автодорога ул.Балакирева (Дорога автомобильная)</t>
  </si>
  <si>
    <t>Самарская область, г. Октябрьск, ул.Балакирева</t>
  </si>
  <si>
    <t>автодорога ул.Баха (Дорога автомобильная)</t>
  </si>
  <si>
    <t>Самарская область, г. Октябрьск, ул.Баха</t>
  </si>
  <si>
    <t>Длина 665 м; Площадь 2660 кв.м;</t>
  </si>
  <si>
    <t>автодорога ул.Белорусская (Дорога автомобильная)</t>
  </si>
  <si>
    <t>Самарская область, г. Октябрьск, ул.Белорусская</t>
  </si>
  <si>
    <t>автодорога ул.Береговая (Дорога автомобильная)</t>
  </si>
  <si>
    <t>Самарская область, г. Октябрьск, ул.Береговая</t>
  </si>
  <si>
    <t>Длина 982 м; Площадь 2824 кв.м;</t>
  </si>
  <si>
    <t>автодорога ул.Березовая (Дорога автомобильная)</t>
  </si>
  <si>
    <t>Самарская область, г. Октябрьск, ул.Березовая</t>
  </si>
  <si>
    <t>Длина 403 м; Площадь 2820 кв.м;</t>
  </si>
  <si>
    <t>автодорога ул.Ватутина (Дорога автомобильная)</t>
  </si>
  <si>
    <t>Самарская область, г. Октябрьск, ул.Ватутина</t>
  </si>
  <si>
    <t>Длина 626 м; Площадь 3756 кв.м;</t>
  </si>
  <si>
    <t>автодорога ул.Верхняя Ясная поляна (Дорога автомобильная)</t>
  </si>
  <si>
    <t>Самарская область, г. Октябрьск, ул.Верхняя Ясная Поляна</t>
  </si>
  <si>
    <t>автодорога ул.Весенняя (Дорога автомобильная)</t>
  </si>
  <si>
    <t>Самарская область, г. Октябрьск, ул.Весенняя</t>
  </si>
  <si>
    <t>Длина 440 м; Площадь 1980 кв.м;</t>
  </si>
  <si>
    <t>автодорога ул.Вишневая (Дорога автомобильная)</t>
  </si>
  <si>
    <t>Самарская область, г. Октябрьск, ул.Вишневая</t>
  </si>
  <si>
    <t>Длина 516 м; Площадь 2064 кв.м;</t>
  </si>
  <si>
    <t>автодорога ул.Водников (Дорога автомобильная)</t>
  </si>
  <si>
    <t>Самарская область, г. Октябрьск, ул.Водников</t>
  </si>
  <si>
    <t>Длина 982 м; Площадь 4074 кв.м;</t>
  </si>
  <si>
    <t>автодорога ул.Вокзальная (Дорога автомобильная)</t>
  </si>
  <si>
    <t>Самарская область, г. Октябрьск, ул.Вокзальная</t>
  </si>
  <si>
    <t>Длина 456 м; Площадь 5292 кв.м;</t>
  </si>
  <si>
    <t>автодорога ул.Волго-Донская (Дорога автомобильная)</t>
  </si>
  <si>
    <t>Самарская область, г. Октябрьск, ул.Волго-Донская</t>
  </si>
  <si>
    <t>Длина 622 м; Площадь 3052 кв.м;</t>
  </si>
  <si>
    <t>автодорога ул.Волжская (Дорога автомобильная)</t>
  </si>
  <si>
    <t>Самарская область, г. Октябрьск, ул.Волжская</t>
  </si>
  <si>
    <t>Длина 1665 м; Площадь 6620 кв.м;</t>
  </si>
  <si>
    <t>автодорога ул.Вологина (Дорога автомобильная)</t>
  </si>
  <si>
    <t>Самарская область, г. Октябрьск, ул.Вологина</t>
  </si>
  <si>
    <t>Длина 2500 м; Площадь 9020 кв.м;</t>
  </si>
  <si>
    <t>автодорога ул.Восточная (Дорога автомобильная)</t>
  </si>
  <si>
    <t>Самарская область, г. Октябрьск, ул.Восточная</t>
  </si>
  <si>
    <t>Длина 736 м; Площадь 2788 кв.м;</t>
  </si>
  <si>
    <t>автодорога ул.Гая (Дорога автомобильная)</t>
  </si>
  <si>
    <t>Самарская область, г. Октябрьск, ул.Гая</t>
  </si>
  <si>
    <t>Длина 979 м; Площадь 5874 кв.м;</t>
  </si>
  <si>
    <t>автодорога ул.Гоголя (Дорога автомобильная)</t>
  </si>
  <si>
    <t>Самарская область, г. Октябрьск, ул.Гоголя</t>
  </si>
  <si>
    <t>Длина 679 м; Площадь 4074 кв.м;</t>
  </si>
  <si>
    <t>автодорога ул.Декабристов (Дорога автомобильная)</t>
  </si>
  <si>
    <t>Самарская область, г. Октябрьск, ул.Декабристов</t>
  </si>
  <si>
    <t>Длина 360 м; Площадь 1644 кв.м;</t>
  </si>
  <si>
    <t>автодорога ул.Дзержинского (Дорога автомобильная)</t>
  </si>
  <si>
    <t>Самарская область, г. Октябрьск, ул.Дзержинского</t>
  </si>
  <si>
    <t>Длина 2330 м; Площадь 11420 кв.м;</t>
  </si>
  <si>
    <t>автодорога ул.З.Космодемьянской (грунт) (дорога грунтовая)</t>
  </si>
  <si>
    <t>Самарская область, г. Октябрьск, ул.Зои Космодемьянской</t>
  </si>
  <si>
    <t>Длина 447 м; Площадь 1400 кв.м;</t>
  </si>
  <si>
    <t>автодорога ул.Заводская (Дорога автомобильная)</t>
  </si>
  <si>
    <t>Самарская область, г. Октябрьск, ул.Заводская</t>
  </si>
  <si>
    <t>Длина 2624 м; Площадь 12588 кв.м;</t>
  </si>
  <si>
    <t>автодорога ул.Западная (грунт) (дорога грунтовая)</t>
  </si>
  <si>
    <t>Самарская область, г. Октябрьск, ул.Западная</t>
  </si>
  <si>
    <t>Длина 180 м; Площадь 720 кв.м;</t>
  </si>
  <si>
    <t>автодорога ул.Камчатчская (грунт) (дорога грунтовая)</t>
  </si>
  <si>
    <t>Самарская область, г. Октябрьск, ул.Камчатская</t>
  </si>
  <si>
    <t>автодорога ул.Колхозная (Дорога автомобильная)</t>
  </si>
  <si>
    <t>Самарская область, г. Октябрьск, ул.Колхозная</t>
  </si>
  <si>
    <t>Длина 1284 м; Площадь 6486 кв.м;</t>
  </si>
  <si>
    <t>автодорога ул.Комсомольская (Дорога автомобильная)</t>
  </si>
  <si>
    <t>Самарская область, г. Октябрьск, ул.Комсомольская</t>
  </si>
  <si>
    <t>Длина 872 м; Площадь 3232 кв.м;</t>
  </si>
  <si>
    <t>автодорога ул.Костромская (грунт) (дорога грунтовая)</t>
  </si>
  <si>
    <t>Самарская область, г. Октябрьск, ул.Костромская</t>
  </si>
  <si>
    <t>Длина 516 м; Площадь 1956 кв.м;</t>
  </si>
  <si>
    <t>автодорога ул.Костычева (Дорога автомобильная)</t>
  </si>
  <si>
    <t>Самарская область, г. Октябрьск, ул.Костычева</t>
  </si>
  <si>
    <t>Длина 845 м; Площадь 3380 кв.м;</t>
  </si>
  <si>
    <t>автодорога ул.Котовского (грунт) (дорога грунтовая)</t>
  </si>
  <si>
    <t>Самарская область, г. Октябрьск, ул.Котовского</t>
  </si>
  <si>
    <t>Длина 686 м; Площадь 3600 кв.м;</t>
  </si>
  <si>
    <t>автодорога ул.Красногорская (Дорога автомобильная)</t>
  </si>
  <si>
    <t>Самарская область, г. Октябрьск, ул.Красногорская</t>
  </si>
  <si>
    <t>Длина 500 м; Площадь 2000 кв.м;</t>
  </si>
  <si>
    <t>автодорога ул.Крымская (Дорога автомобильная)</t>
  </si>
  <si>
    <t>Самарская область, г. Октябрьск, ул.Крымская</t>
  </si>
  <si>
    <t>автодорога ул.Куйбышева (тротуар, асф-бетон) (тротуары)</t>
  </si>
  <si>
    <t>Самарская область, г. Октябрьск, ул.Куйбышева</t>
  </si>
  <si>
    <t>Длина 234 м; Площадь 4500 кв.м;</t>
  </si>
  <si>
    <t>автодорога ул.Кулешова (Дорога автомобильная)</t>
  </si>
  <si>
    <t>Самарская область, г. Октябрьск, ул.Кулешова</t>
  </si>
  <si>
    <t>Длина 920 м; Площадь 3680 кв.м;</t>
  </si>
  <si>
    <t>автодорога ул.Кустанайская (грунт) (дорога грунтовая)</t>
  </si>
  <si>
    <t>Самарская область, г. Октябрьск, ул.Кустанайская</t>
  </si>
  <si>
    <t>автодорога ул.Кутузова (гругт) (дорога грунтовая)</t>
  </si>
  <si>
    <t>Самарская область, г. Октябрьск, ул.Кутузова</t>
  </si>
  <si>
    <t>автодорога ул.Ленина (Дорога автомобильная)</t>
  </si>
  <si>
    <t>Самарская область, г. Октябрьск, ул.Ленина</t>
  </si>
  <si>
    <t>Длина 1477 м; Площадь 8862 кв.м;</t>
  </si>
  <si>
    <t>Длина 1023 м; Площадь 6138 кв.м;</t>
  </si>
  <si>
    <t>автодорога ул.Ленинградская (Дорога автомобильная)</t>
  </si>
  <si>
    <t>Самарская область, г. Октябрьск, ул.Ленинградская</t>
  </si>
  <si>
    <t>Длина 3440 м; Площадь 69600 кв.м;</t>
  </si>
  <si>
    <t>автодорога ул.Лермонтова (грунт) (дорога грунтовая)</t>
  </si>
  <si>
    <t>Самарская область, г. Октябрьск, ул.Лермонтова</t>
  </si>
  <si>
    <t>Длина 228 м; Площадь 912 кв.м;</t>
  </si>
  <si>
    <t>автодорога ул.Ломоносова (Дорога автомобильная)</t>
  </si>
  <si>
    <t>Самарская область, г. Октябрьск, ул.Ломоносова</t>
  </si>
  <si>
    <t>Длина 658 м; Площадь 2632 кв.м;</t>
  </si>
  <si>
    <t>автодорога ул.Луговая (асфальт) (Дорога автомобильная)</t>
  </si>
  <si>
    <t>Самарская область, г. Октябрьск, ул.Луговая</t>
  </si>
  <si>
    <t>Длина 410 м; Площадь 2460 кв.м;</t>
  </si>
  <si>
    <t>автодорога ул.М.Горького (Дорога автомобильная)</t>
  </si>
  <si>
    <t>Самарская область, г. Октябрьск, ул.Максима Горького</t>
  </si>
  <si>
    <t>Длина 2899 м; Площадь 16530 кв.м;</t>
  </si>
  <si>
    <t>автодорога ул.Макаренко (Дорога автомобильная)</t>
  </si>
  <si>
    <t>Самарская область, г. Октябрьск, ул.Макаренко</t>
  </si>
  <si>
    <t>Длина 833 м; Площадь 4998 кв.м;</t>
  </si>
  <si>
    <t>автодорога ул.Маяковского (грунт) (дорога грунтовая)</t>
  </si>
  <si>
    <t>Самарская область, г. Октябрьск, ул.Маяковского</t>
  </si>
  <si>
    <t>автодорога ул.Меловая (грунт) (дорога грунтовая)</t>
  </si>
  <si>
    <t>Самарская область, г. Октябрьск, ул.Меловая</t>
  </si>
  <si>
    <t>Длина 707 м; Площадь 2828 кв.м;</t>
  </si>
  <si>
    <t>автодорога ул.Мичурина (Дорога автомобильная)</t>
  </si>
  <si>
    <t>Самарская область, г. Октябрьск, ул.Мичурина</t>
  </si>
  <si>
    <t>Длина 978 м; Площадь 5868 кв.м;</t>
  </si>
  <si>
    <t>автодорога ул.Молодежная (грунт) (дорога грунтовая)</t>
  </si>
  <si>
    <t>Самарская область, г. Октябрьск, ул.Молодежная</t>
  </si>
  <si>
    <t>Длина 562 м; Площадь 1856 кв.м;</t>
  </si>
  <si>
    <t>автодорога ул.Набережная (грунт) (дорога грунтовая)</t>
  </si>
  <si>
    <t>Самарская область, г. Октябрьск, ул.Набережная</t>
  </si>
  <si>
    <t>Длина 434 м; Площадь 1292 кв.м;</t>
  </si>
  <si>
    <t>автодорога ул.Некрасова (грунт) (дорога грунтовая)</t>
  </si>
  <si>
    <t>Самарская область, г. Октябрьск, ул.Некрасова</t>
  </si>
  <si>
    <t>Длина 345 м; Площадь 4800 кв.м;</t>
  </si>
  <si>
    <t>автодорога ул.Нефтяная (грунт) (дорога грунтовая)</t>
  </si>
  <si>
    <t>Самарская область, г. Октябрьск, ул.Нефтяная</t>
  </si>
  <si>
    <t>Длина 156 м; Площадь 624 кв.м;</t>
  </si>
  <si>
    <t>автодорога ул.Новая (грунт) (дорога грунтовая)</t>
  </si>
  <si>
    <t>Самарская область, г. Октябрьск, ул.Новая</t>
  </si>
  <si>
    <t>Длина 266 м; Площадь 1064 кв.м;</t>
  </si>
  <si>
    <t>автодорога ул.О.Кошевого (грунт) (дорога грунтовая)</t>
  </si>
  <si>
    <t>Самарская область, г. Октябрьск, ул.Олега Кошевого</t>
  </si>
  <si>
    <t>Длина 508 м; Площадь 1320 кв.м;</t>
  </si>
  <si>
    <t>автодорога ул.Октябрьская (грунт) (дорога грунтовая)</t>
  </si>
  <si>
    <t>Самарская область, г. Октябрьск, ул.Октябрьская</t>
  </si>
  <si>
    <t>Длина 326 м; Площадь 1304 кв.м;</t>
  </si>
  <si>
    <t>автодорога ул.Первомайская (Дорога автомобильная)</t>
  </si>
  <si>
    <t>Самарская область, г. Октябрьск, ул.Первомайская</t>
  </si>
  <si>
    <t>Длина 520 м; Площадь 3120 кв.м;</t>
  </si>
  <si>
    <t>автодорога ул.Пирогова (Дорога автомобильная)</t>
  </si>
  <si>
    <t>Самарская область, г. Октябрьск, ул.Пирогова</t>
  </si>
  <si>
    <t>Длина 370 м; Площадь 3180 кв.м;</t>
  </si>
  <si>
    <t>автодорога ул.Плодовая (асф) (Дорога автомобильная)</t>
  </si>
  <si>
    <t>Самарская область, г. Октябрьск, ул.Плодовая</t>
  </si>
  <si>
    <t>Длина 480 м; Площадь 2100 кв.м;</t>
  </si>
  <si>
    <t>автодорога ул.Прибрежная (грунт+ 1 путепровод) (дорога грунт</t>
  </si>
  <si>
    <t>Самарская область, г. Октябрьск, ул.Прибрежная</t>
  </si>
  <si>
    <t>Длина 1471 м; Площадь 5460 кв.м;</t>
  </si>
  <si>
    <t>автодорога ул.Пристанская (асф-бетон) (Дорога автомобильная)</t>
  </si>
  <si>
    <t>Самарская область, г. Октябрьск, ул.Пристанская</t>
  </si>
  <si>
    <t>Длина 806 м; Площадь 3324 кв.м;</t>
  </si>
  <si>
    <t>автодорога ул.Причальная (грунт) (дорога грунтовая)</t>
  </si>
  <si>
    <t>Самарская область, г. Октябрьск, ул.Причальная</t>
  </si>
  <si>
    <t>Длина 578 м; Площадь 1520 кв.м;</t>
  </si>
  <si>
    <t>автодорога ул.Пролетарская (асф-бетон+ грунт) (Дорога автомо</t>
  </si>
  <si>
    <t>Самарская область, г. Октябрьск, ул.Пролетарская</t>
  </si>
  <si>
    <t>Длина 1617 м; Площадь 7702 кв.м;</t>
  </si>
  <si>
    <t>автодорога ул.Пролетная (грунт) (дорога грунтовая)</t>
  </si>
  <si>
    <t>Самарская область, г. Октябрьск, ул.Пролетная</t>
  </si>
  <si>
    <t>автодорога ул.Рабочая (Дорога автомобильная)</t>
  </si>
  <si>
    <t>Самарская область, г. Октябрьск, ул.Рабочая</t>
  </si>
  <si>
    <t>Длина 840 м; Площадь 3360 кв.м;</t>
  </si>
  <si>
    <t>автодорога ул.Разбивочная (грунт) (дорога грунтовая)</t>
  </si>
  <si>
    <t>Самарская область, г. Октябрьск, ул.Разбивочная</t>
  </si>
  <si>
    <t>Длина 625 м; Площадь 2500 кв.м;</t>
  </si>
  <si>
    <t>автодорога ул.Самарская (грунт) (дорога грунтовая)</t>
  </si>
  <si>
    <t>Самарская область, г. Октябрьск, ул.Самарская</t>
  </si>
  <si>
    <t>Длина 282 м; Площадь 1128 кв.м;</t>
  </si>
  <si>
    <t>автодорога ул.С-Ванцетти(тротуар+ асф-бетон) (тротуары)</t>
  </si>
  <si>
    <t>Самарская область, г. Октябрьск, ул.Сакко и Ванцетти</t>
  </si>
  <si>
    <t>Длина 627 м; Площадь 1608 кв.м;</t>
  </si>
  <si>
    <t>автодорога ул.Светлая (грунт) (дорога грунтовая)</t>
  </si>
  <si>
    <t>Самарская область, г. Октябрьск, ул.Светлая</t>
  </si>
  <si>
    <t>Длина 640 м; Площадь 2224 кв.м;</t>
  </si>
  <si>
    <t>автодорога ул.Сельская (грунт) (дорога грунтовая)</t>
  </si>
  <si>
    <t>Самарская область, г. Октябрьск, ул.Сельская</t>
  </si>
  <si>
    <t>Длина 407 м; Площадь 1220 кв.м;</t>
  </si>
  <si>
    <t>автодорога ул.Снежная (грунт+ асф) (тротуары)</t>
  </si>
  <si>
    <t>Самарская область, г. Октябрьск, ул.Снежная</t>
  </si>
  <si>
    <t>Длина 2500 м; Площадь 22000 кв.м;</t>
  </si>
  <si>
    <t>автодорога ул.Сплавная (Дорога автомобильная)</t>
  </si>
  <si>
    <t>Самарская область, г. Октябрьск, ул.Сплавная</t>
  </si>
  <si>
    <t>Длина 2262 м; Площадь 7122 кв.м;</t>
  </si>
  <si>
    <t>автодорога ул.Ст.Разина (грунт) (дорога грунтовая)</t>
  </si>
  <si>
    <t>Самарская область, г. Октябрьск, ул.Степана Разина</t>
  </si>
  <si>
    <t>Длина 2430 м; Площадь 9720 кв.м;</t>
  </si>
  <si>
    <t>автодорога ул.Станиславского (асф-бетон) (Дорога автомобильн</t>
  </si>
  <si>
    <t>Самарская область, г. Октябрьск, ул.Станиславского</t>
  </si>
  <si>
    <t>Длина 240 м; Площадь 1440 кв.м;</t>
  </si>
  <si>
    <t>автодорога ул.Станционная (грунт) (дорога грунтовая)</t>
  </si>
  <si>
    <t>Самарская область, г. Октябрьск, ул.Станционная</t>
  </si>
  <si>
    <t>Длина 1115 м; Площадь 4460 кв.м;</t>
  </si>
  <si>
    <t>автодорога ул.Стеклозаводская (грунт) (дорога грунтовая)</t>
  </si>
  <si>
    <t>Самарская область, г. Октябрьск, ул.Стеклозаводская</t>
  </si>
  <si>
    <t>Длина 397 м; Площадь 1080 кв.м;</t>
  </si>
  <si>
    <t>автодорога ул.Транспортная (Дорога автомобильная)</t>
  </si>
  <si>
    <t>Самарская область, г. Октябрьск, ул.Транспортная</t>
  </si>
  <si>
    <t>Длина 763 м; Площадь 3376 кв.м;</t>
  </si>
  <si>
    <t>автодорога ул.Трудовая (грунт) (дорога грунтовая)</t>
  </si>
  <si>
    <t>Самарская область, г. Октябрьск, ул.Трудовая</t>
  </si>
  <si>
    <t>Длина 244 м; Площадь 976 кв.м;</t>
  </si>
  <si>
    <t>автодорога ул.Ударная (Дорога автомобильная)</t>
  </si>
  <si>
    <t>Самарская область, г. Октябрьск, ул.Ударная</t>
  </si>
  <si>
    <t>Длина 1091 м; Площадь 2418 кв.м;</t>
  </si>
  <si>
    <t>автодорога ул.Ульяновская (Дорога автомобильная)</t>
  </si>
  <si>
    <t>Самарская область, г. Октябрьск, ул.Ульяновская</t>
  </si>
  <si>
    <t>Длина 2708 м; Площадь 15354 кв.м;</t>
  </si>
  <si>
    <t>автодорога ул.Урицкого (Дорога автомобильная)</t>
  </si>
  <si>
    <t>Самарская область, г. Октябрьск, ул.Урицкого</t>
  </si>
  <si>
    <t>Длина 834 м; Площадь 4572 кв.м;</t>
  </si>
  <si>
    <t>автодорога ул.Фрунзе (Дорога автомобильная)</t>
  </si>
  <si>
    <t>Самарская область, г. Октябрьск, ул.Фрунзе</t>
  </si>
  <si>
    <t>Длина 264 м; Площадь 1056 кв.м;</t>
  </si>
  <si>
    <t>автодорога ул.Фурманова (грунт) (дорога грунтовая)</t>
  </si>
  <si>
    <t>Самарская область, г. Октябрьск, ул.Фурманова</t>
  </si>
  <si>
    <t>Длина 333 м; Площадь 680 кв.м;</t>
  </si>
  <si>
    <t>автодорога ул.Хлебная (асф) (Дорога автомобильная)</t>
  </si>
  <si>
    <t>Самарская область, г. Октябрьск, ул.Хлебная</t>
  </si>
  <si>
    <t>Длина 750 м; Площадь 3000 кв.м;</t>
  </si>
  <si>
    <t>автодорога ул.Хмельницкого (грунт) (дорога грунтовая)</t>
  </si>
  <si>
    <t>Самарская область, г. Октябрьск, , Самарская обл, г Октябрьск, ул Хмельницкого (грунт)</t>
  </si>
  <si>
    <t>Длина 200 м; Площадь 388 кв.м;</t>
  </si>
  <si>
    <t>автодорога ул.Центральная (Дорога автомобильная)</t>
  </si>
  <si>
    <t>Самарская область, г. Октябрьск, ул.Центральная</t>
  </si>
  <si>
    <t>Длина 1108 м; Площадь 6648 кв.м;</t>
  </si>
  <si>
    <t>автодорога ул.Чапаева (грунт) (дорога грунтовая)</t>
  </si>
  <si>
    <t>Самарская область, г. Октябрьск, ул.Чапаева</t>
  </si>
  <si>
    <t>Длина 342 м; Площадь 1368 кв.м;</t>
  </si>
  <si>
    <t>автодорога ул.Чернышевского (грунт) (дорога грунтовая)</t>
  </si>
  <si>
    <t>Самарская область, г. Октябрьск, ул.Чернышевского</t>
  </si>
  <si>
    <t>Длина 470 м; Площадь 1340 кв.м;</t>
  </si>
  <si>
    <t>автодорога ул.Чукотская (грунт) (дорога грунтовая)</t>
  </si>
  <si>
    <t>Самарская область, г. Октябрьск, ул.Чукотская</t>
  </si>
  <si>
    <t>Длина 675 м; Площадь 2700 кв.м;</t>
  </si>
  <si>
    <t>автодорога ул.Шишулина (Дорога автомобильная)</t>
  </si>
  <si>
    <t>Самарская область, г. Октябрьск, ул.Шишулина</t>
  </si>
  <si>
    <t>Длина 3167 м; Площадь 13948 кв.м;</t>
  </si>
  <si>
    <t>автодорога: Площадка к школе №2 (Дорога автомобильная)</t>
  </si>
  <si>
    <t>автодорога: Спуск Аиповский (Дорога автомобильная)</t>
  </si>
  <si>
    <t>Самарская область, г. Октябрьск, ул.Аипова</t>
  </si>
  <si>
    <t>Длина 2881 м; Ширина 5,9 м; Площадь 13314 кв.м;</t>
  </si>
  <si>
    <t>автодорога: Спуск Первомайский (Дорога автомобильная)</t>
  </si>
  <si>
    <t>Самарская область, г. Октябрьск, , спуск Первомайский</t>
  </si>
  <si>
    <t>Длина 2762 м; Ширина 7,6 м; Площадь 19123,9 кв.м;</t>
  </si>
  <si>
    <t>автодорога: Спуск Пристанской (Дорога автомобильная)</t>
  </si>
  <si>
    <t>Самарская область, г. Октябрьск, ул.Батракская</t>
  </si>
  <si>
    <t>Длина 1427 м; Площадь 10371 кв.м;</t>
  </si>
  <si>
    <t>автодорога: Спуск Совхозский (Дорога автомобильная)</t>
  </si>
  <si>
    <t>Самарская область, г. Октябрьск, , Спуск Совхозный</t>
  </si>
  <si>
    <t>Длина 2900,3 м; Площадь 18271,9 кв.м;</t>
  </si>
  <si>
    <t>автодорога: спуск Центральный (Дорога автомобильная)</t>
  </si>
  <si>
    <t>Самарская область, г. Октябрьск, , Центральный спуск</t>
  </si>
  <si>
    <t>Длина 1515,3 м; Ширина 7,7 м; Площадь 11598,5 кв.м;</t>
  </si>
  <si>
    <t>автодорога: ул Курская (грунт) (дорога грунтовая)</t>
  </si>
  <si>
    <t>Самарская область, г. Октябрьск, ул.Курская</t>
  </si>
  <si>
    <t>Длина 187 м; Площадь 520 кв.м;</t>
  </si>
  <si>
    <t>автодорога: ул.Гагарина (грунт) (дорога грунтовая)</t>
  </si>
  <si>
    <t>Самарская область, г. Октябрьск, ул.Гагарина</t>
  </si>
  <si>
    <t>Длина 725 м; Площадь 2200 кв.м;</t>
  </si>
  <si>
    <t>автодорога: ул.Гипсовая (грунт) (дорога грунтовая)</t>
  </si>
  <si>
    <t>Самарская область, г. Октябрьск, ул.Гипсовая</t>
  </si>
  <si>
    <t>Длина 716 м; Площадь 1828 кв.м;</t>
  </si>
  <si>
    <t>автодорога: ул.Глинки (грунт) (дорога грунтовая)</t>
  </si>
  <si>
    <t>Самарская область, г. Октябрьск, ул.Глинки</t>
  </si>
  <si>
    <t>Длина 406 м; Площадь 1172 кв.м;</t>
  </si>
  <si>
    <t>автодорога: ул.Городская (грунт) (дорога грунтовая)</t>
  </si>
  <si>
    <t>Самарская область, г. Октябрьск, ул.Городская</t>
  </si>
  <si>
    <t>Длина 740 м; Площадь 2616 кв.м;</t>
  </si>
  <si>
    <t>автодорога: ул.Дачная (грунт) (дорога грунтовая)</t>
  </si>
  <si>
    <t>Самарская область, г. Октябрьск, ул.Дачная</t>
  </si>
  <si>
    <t>Длина 320 м; Площадь 1184 кв.м;</t>
  </si>
  <si>
    <t>автодорога: ул.Дубовая (грунт) (дорога грунтовая)</t>
  </si>
  <si>
    <t>Самарская область, г. Октябрьск, ул.Дубовая</t>
  </si>
  <si>
    <t>Длина 409 м; Площадь 1488 кв.м;</t>
  </si>
  <si>
    <t>автодорога: ул.Зеленая (грунт) (дорога грунтовая)</t>
  </si>
  <si>
    <t>Самарская область, г. Октябрьск, ул.Зеленая</t>
  </si>
  <si>
    <t>Длина 185 м; Площадь 328 кв.м;</t>
  </si>
  <si>
    <t>автодорога: ул.Зеленовская (грунт) (дорога грунтовая)</t>
  </si>
  <si>
    <t>Самарская область, г. Октябрьск, ул.Зеленовская</t>
  </si>
  <si>
    <t>Длина 2270 м; Площадь 5800 кв.м;</t>
  </si>
  <si>
    <t>автодорога: ул.Калинина (асф-бетон) (Дорога автомобильная)</t>
  </si>
  <si>
    <t>Самарская область, г. Октябрьск, , Самарская обл, г Октябрьск, ул. Калинина</t>
  </si>
  <si>
    <t>Длина 707 м; Площадь 2706 кв.м;</t>
  </si>
  <si>
    <t>автодорога: ул.Калужская (грунт) (дорога грунтовая)</t>
  </si>
  <si>
    <t>Самарская область, г. Октябрьск, ул.Калужская</t>
  </si>
  <si>
    <t>Длина 688 м; Площадь 1236 кв.м;</t>
  </si>
  <si>
    <t>автодорога:Спуск с Зеленовской горы (Дорога автомобильная)</t>
  </si>
  <si>
    <t>Самарская область, г. Октябрьск, , спуск с Зеленовской горы</t>
  </si>
  <si>
    <t>Длина 640 м; Ширина 5,9 м;</t>
  </si>
  <si>
    <t>Автодороги 2217 (Дорога автомобильная)</t>
  </si>
  <si>
    <t>Здания и помещения</t>
  </si>
  <si>
    <t>автозаправка (пер.Железнодорожный, 11 - 14,7кв.м.)</t>
  </si>
  <si>
    <t>Самарская область, г. Октябрьск, пер.Железнодорожный, д.11</t>
  </si>
  <si>
    <t>Площадь 155,5 кв.м</t>
  </si>
  <si>
    <t>Автоматическая пожарная сигнализация (прочие машины и оборуд</t>
  </si>
  <si>
    <t>Самарская область, г. Октябрьск, ул.Ленинградская, д.87</t>
  </si>
  <si>
    <t>Берегоукрепление (Сооружения)</t>
  </si>
  <si>
    <t>Самарская область, г. Октябрьск, , 1</t>
  </si>
  <si>
    <t>В/В кабельная трасса 630 п.м.ул.Ленина ЦГБ (Сети электроснаб</t>
  </si>
  <si>
    <t>Самарская область, г. Октябрьск, ул.Ленина, р-н  ЦГБ</t>
  </si>
  <si>
    <t>Длина 630 м;</t>
  </si>
  <si>
    <t>Ввод в жилой дом ул.Пролетарская (Сети теплоснабжения)</t>
  </si>
  <si>
    <t>Длина 33 м;</t>
  </si>
  <si>
    <t>Ввод в жилые дома Первомайск (Сети теплоснабжения)</t>
  </si>
  <si>
    <t xml:space="preserve">Самарская область, г. Октябрьск, Первомайск, </t>
  </si>
  <si>
    <t>Длина 1187,5 м;</t>
  </si>
  <si>
    <t>Ввод в жилые и нежидые здания Совхоз (Сети теплоснабжения)</t>
  </si>
  <si>
    <t xml:space="preserve">Самарская область, г. Октябрьск, Совхоз, </t>
  </si>
  <si>
    <t>Длина 1189,5 м;</t>
  </si>
  <si>
    <t>Ввод в жилые и нежилые здания (Сети теплоснабжения)</t>
  </si>
  <si>
    <t xml:space="preserve">Самарская область, г. Октябрьск, центр, </t>
  </si>
  <si>
    <t>Длина 1908 м;</t>
  </si>
  <si>
    <t xml:space="preserve">Самарская область, г. Октябрьск, Правая Волга, </t>
  </si>
  <si>
    <t>Длина 205 м;</t>
  </si>
  <si>
    <t>ввод в жилые и нежилые здания Центр (Сети теплоснабжения)</t>
  </si>
  <si>
    <t>Длина 1511,5 м;</t>
  </si>
  <si>
    <t>ввод ГВС (Сети водоснабжения)</t>
  </si>
  <si>
    <t xml:space="preserve">Самарская область, г. Октябрьск, </t>
  </si>
  <si>
    <t>Длина 59,5 м;</t>
  </si>
  <si>
    <t>Ввод ГВС (Сети водоснабжения)</t>
  </si>
  <si>
    <t>Самарская область, г. Октябрьск, , котельная №1</t>
  </si>
  <si>
    <t>Длина 589 м;</t>
  </si>
  <si>
    <t>Стандартные дома, , котельная №4</t>
  </si>
  <si>
    <t>Длина 97,4 м;</t>
  </si>
  <si>
    <t>ВК ул.Балакирева в р-не дома №15 (Сети водоснабжения)</t>
  </si>
  <si>
    <t>Самарская область, г. Октябрьск, ул.Балакирева, р-н дома №15</t>
  </si>
  <si>
    <t>Хозяйственное ведение c 14.08.2017 - Муниципальное унитарное предприятие "Жилищное управление"</t>
  </si>
  <si>
    <t>Вод в жилые дома (Сети теплоснабжения)</t>
  </si>
  <si>
    <t>Длина 1379,8 м;</t>
  </si>
  <si>
    <t>Водоем железобетонный (Сооружения)</t>
  </si>
  <si>
    <t>Самарская область, г. Октябрьск, пер.Кирова, д.12</t>
  </si>
  <si>
    <t>водоотведение к Администрации (Сети канализационные)</t>
  </si>
  <si>
    <t>Самарская область, г. Октябрьск, ул.Ленина, д.54</t>
  </si>
  <si>
    <t>Длина 64 м;</t>
  </si>
  <si>
    <t>водоотведение к Архитектуре (Сети канализационные)</t>
  </si>
  <si>
    <t>Самарская область, г. Октябрьск, ул.Ленина, д.94</t>
  </si>
  <si>
    <t>Длина 54 м;</t>
  </si>
  <si>
    <t>водоотведение к Библиотека им.Макаренко (Сети канализационны</t>
  </si>
  <si>
    <t>Самарская область, г. Октябрьск, ул.Гая, д.52а</t>
  </si>
  <si>
    <t>Длина 110 м;</t>
  </si>
  <si>
    <t>водоотведение к библиотеке им.Горького (Сети канализационные</t>
  </si>
  <si>
    <t>Самарская область, г. Октябрьск, ул.Станиславского, д.4</t>
  </si>
  <si>
    <t>водоотведение к выпуску №2 3 Октября (Сети канализационные)</t>
  </si>
  <si>
    <t>Длина 1041,6 м;</t>
  </si>
  <si>
    <t>водоотведение к выпуску №2 ул.3 Октября (Сети канализационны</t>
  </si>
  <si>
    <t>водоотведение к выпуску №2 ул.Волго-Донская (Сети канализаци</t>
  </si>
  <si>
    <t>Длина 540 м;</t>
  </si>
  <si>
    <t>водоотведение к выпуску №2 ул.Мичурина (Сети канализационные</t>
  </si>
  <si>
    <t>Длина 1291,15 м;</t>
  </si>
  <si>
    <t>Водоотведение к выпуску №2 ул.Центральная (Сети канализацион</t>
  </si>
  <si>
    <t>Длина 1797 м;</t>
  </si>
  <si>
    <t>водоотведение к выпуску №3 ул.9 Января (Сети канализационные</t>
  </si>
  <si>
    <t>Длина 295,6 м;</t>
  </si>
  <si>
    <t>водоотведение к выпуску №3 ул.Вологина (Сети канализационные</t>
  </si>
  <si>
    <t>Длина 857,4 м;</t>
  </si>
  <si>
    <t>водоотведение к выпуску №3 ул.Станиславского (Сети канализац</t>
  </si>
  <si>
    <t>Длина 390,3 м;</t>
  </si>
  <si>
    <t>водоотведение к ДК Волга (Сети канализационные)</t>
  </si>
  <si>
    <t>Самарская область, г. Октябрьск, ул.Мира, д.94а</t>
  </si>
  <si>
    <t>Длина 200 м;</t>
  </si>
  <si>
    <t>водоотведение к ДК Костычевский (Сети канализационные)</t>
  </si>
  <si>
    <t>Самарская область, г. Октябрьск, 3-го Октября, д.113</t>
  </si>
  <si>
    <t>Длина 30 м;</t>
  </si>
  <si>
    <t>водоотведение к ДК Первомайский (Сети канализационные)</t>
  </si>
  <si>
    <t>Самарская область, г. Октябрьск, ул.Станиславского, д.1</t>
  </si>
  <si>
    <t>Длина 150 м;</t>
  </si>
  <si>
    <t>водоотведение к ДКЖ (Сети канализационные)</t>
  </si>
  <si>
    <t>Самарская область, г. Октябрьск, ул.Ленина, д.44</t>
  </si>
  <si>
    <t>Длина 175 м;</t>
  </si>
  <si>
    <t>водоотведение к ДОУ №10 (Сети канализационные)</t>
  </si>
  <si>
    <t>Самарская область, г. Октябрьск, 3-го Октября, д.11</t>
  </si>
  <si>
    <t>Длина 90 м;</t>
  </si>
  <si>
    <t>водоотведение к ДОУ №2 (Сети канализационные)</t>
  </si>
  <si>
    <t>Самарская область, г. Октябрьск, ул.Кирова, д.12</t>
  </si>
  <si>
    <t>Длина 69 м;</t>
  </si>
  <si>
    <t>водоотведение к ДОУ №4 (Сети канализационные)</t>
  </si>
  <si>
    <t>Самарская область, г. Октябрьск, ул.Аносова, д.60</t>
  </si>
  <si>
    <t>Длина 109 м;</t>
  </si>
  <si>
    <t>водоотведение к ДОУ №5 (Сети канализационные)</t>
  </si>
  <si>
    <t>Самарская область, г. Октябрьск, ул.Мичурина, д.22</t>
  </si>
  <si>
    <t>Длина 140 м;</t>
  </si>
  <si>
    <t>водоотведение к ДОУ №6 (Сети канализационные)</t>
  </si>
  <si>
    <t>Длина 10 м;</t>
  </si>
  <si>
    <t>водоотведение к ДОУ №8 (Сети канализационные)</t>
  </si>
  <si>
    <t>Самарская область, г. Октябрьск, ул.Гая, д.34</t>
  </si>
  <si>
    <t>водоотведение к ДОУ №9 (Сети канализационные)</t>
  </si>
  <si>
    <t>Самарская область, г. Октябрьск, ул.Ленина, д.46</t>
  </si>
  <si>
    <t>Длина 149 м;</t>
  </si>
  <si>
    <t>водоотведение к ДШИ №1 (Сети канализационные)</t>
  </si>
  <si>
    <t>Самарская область, г. Октябрьск, ул.Ленина, д.52</t>
  </si>
  <si>
    <t>Длина 16 м;</t>
  </si>
  <si>
    <t>водоотведение к ДШИ №2 (Сети канализационные)</t>
  </si>
  <si>
    <t>Самарская область, г. Октябрьск, ул.Волго-Донская, д.13</t>
  </si>
  <si>
    <t>Длина 5 м;</t>
  </si>
  <si>
    <t>водоотведение к ДЮСШ (Сети канализационные)</t>
  </si>
  <si>
    <t>Самарская область, г. Октябрьск, ул.Волго-Донская, д.12а</t>
  </si>
  <si>
    <t>Длина 73 м;</t>
  </si>
  <si>
    <t>водоотведение к жилому дому  ул. 9 Января,9 (Сети канализаци</t>
  </si>
  <si>
    <t>9-го Января, д.9</t>
  </si>
  <si>
    <t>Длина 41 м;</t>
  </si>
  <si>
    <t>водоотведение к жилому дому пер.Больничный,12 (Сети канализа</t>
  </si>
  <si>
    <t>Самарская область, г. Октябрьск, пер.Больничный, д.12</t>
  </si>
  <si>
    <t>водоотведение к жилому дому пер.Больничный,14 (Сети канализа</t>
  </si>
  <si>
    <t>Самарская область, г. Октябрьск, пер.Больничный, д.14</t>
  </si>
  <si>
    <t>Длина 74,5 м;</t>
  </si>
  <si>
    <t>водоотведение к жилому дому пер.Кирпичный,10 (Сети канализац</t>
  </si>
  <si>
    <t>Самарская область, г. Октябрьск, пер.Кирпичный, д.10</t>
  </si>
  <si>
    <t>водоотведение к жилому дому пер.Кирпичный,12 (Сети канализац</t>
  </si>
  <si>
    <t>Самарская область, г. Октябрьск, пер.Кирпичный, д.12</t>
  </si>
  <si>
    <t>Длина 32 м;</t>
  </si>
  <si>
    <t>водоотведение к жилому дому пер.Кирпичный,14 (Сети канализац</t>
  </si>
  <si>
    <t>Самарская область, г. Октябрьск, пер.Кирпичный, д.14</t>
  </si>
  <si>
    <t>Длина 14 м;</t>
  </si>
  <si>
    <t>водоотведение к жилому дому пер.Кирпичный,16 (Сети канализац</t>
  </si>
  <si>
    <t>Самарская область, г. Октябрьск, пер.Кирпичный, д.16</t>
  </si>
  <si>
    <t>водоотведение к жилому дому пер.Кирпичный,2 (Сети канализаци</t>
  </si>
  <si>
    <t>Самарская область, г. Октябрьск, пер.Кирпичный, д.2</t>
  </si>
  <si>
    <t>водоотведение к жилому дому пер.Кирпичный,23 (Сети канализац</t>
  </si>
  <si>
    <t>Самарская область, г. Октябрьск, пер.Кирпичный, д.23</t>
  </si>
  <si>
    <t>Длина 73,5 м;</t>
  </si>
  <si>
    <t>водоотведение к жилому дому пер.Кирпичный,25 (Сети канализац</t>
  </si>
  <si>
    <t>Самарская область, г. Октябрьск, пер.Кирпичный, д.25</t>
  </si>
  <si>
    <t>Длина 78,4 м;</t>
  </si>
  <si>
    <t>водоотведение к жилому дому пер.Кирпичный,27 (Сети канализац</t>
  </si>
  <si>
    <t>Самарская область, г. Октябрьск, пер.Кирпичный, д.27</t>
  </si>
  <si>
    <t>Длина 65 м;</t>
  </si>
  <si>
    <t>водоотведение к жилому дому пер.Кирпичный,29 (Сети канализац</t>
  </si>
  <si>
    <t>Самарская область, г. Октябрьск, пер.Кирпичный, д.29</t>
  </si>
  <si>
    <t>Длина 117,6 м;</t>
  </si>
  <si>
    <t>водоотведение к жилому дому пер.Кирпичный,8 (Сети канализаци</t>
  </si>
  <si>
    <t>Самарская область, г. Октябрьск, пер.Кирпичный, д.8</t>
  </si>
  <si>
    <t>Длина 2 м;</t>
  </si>
  <si>
    <t>водоотведение к жилому дому пер.Парковый,1 (Сети канализацио</t>
  </si>
  <si>
    <t>Самарская область, г. Октябрьск, пер.Парковый, д.1</t>
  </si>
  <si>
    <t>Длина 55 м;</t>
  </si>
  <si>
    <t>водоотведение к жилому дому пер.Парковый,2, (Сети канализаци</t>
  </si>
  <si>
    <t>Самарская область, г. Октябрьск, пер.Парковый, д.2</t>
  </si>
  <si>
    <t>Длина 55,2 м;</t>
  </si>
  <si>
    <t>водоотведение к жилому дому ул.3- Октября,1 (Сети канализаци</t>
  </si>
  <si>
    <t>Самарская область, г. Октябрьск, 3-го Октября, д.1</t>
  </si>
  <si>
    <t>Длина 115 м;</t>
  </si>
  <si>
    <t>водоотведение к жилому дому ул.3- Октября,12 (Сети канализац</t>
  </si>
  <si>
    <t>Самарская область, г. Октябрьск, 3-го Октября, д.12</t>
  </si>
  <si>
    <t>Длина 18 м;</t>
  </si>
  <si>
    <t>водоотведение к жилому дому ул.3- Октября,14 (Сети канализац</t>
  </si>
  <si>
    <t>Самарская область, г. Октябрьск, 3-го Октября, д.14</t>
  </si>
  <si>
    <t>Длина 23 м;</t>
  </si>
  <si>
    <t>водоотведение к жилому дому ул.3 Октября,14 (Сети канализаци</t>
  </si>
  <si>
    <t>водоотведение к жилому дому ул.3- Октября,15/1 (Сети канализ</t>
  </si>
  <si>
    <t>Самарская область, г. Октябрьск, 3-го Октября, д.15, корп.1</t>
  </si>
  <si>
    <t>Длина 51 м;</t>
  </si>
  <si>
    <t>водоотведение к жилому дому ул.3- Октября,15/2 (Сети канализ</t>
  </si>
  <si>
    <t>Самарская область, г. Октябрьск, 3-го Октября, д.15, корп.2</t>
  </si>
  <si>
    <t>Длина 27 м;</t>
  </si>
  <si>
    <t>водоотведение к жилому дому ул.3- Октября,16 (Сети канализац</t>
  </si>
  <si>
    <t>Самарская область, г. Октябрьск, 3-го Октября, д.16</t>
  </si>
  <si>
    <t>Длина 35 м;</t>
  </si>
  <si>
    <t>водоотведение к жилому дому ул.3 Октября,16 (Сети канализаци</t>
  </si>
  <si>
    <t>водоотведение к жилому дому ул.3- Октября,2 (Сети канализаци</t>
  </si>
  <si>
    <t>Самарская область, г. Октябрьск, 3-го Октября, д.2</t>
  </si>
  <si>
    <t>Длина 185 м;</t>
  </si>
  <si>
    <t>водоотведение к жилому дому ул.3- Октября,3 (Сети канализаци</t>
  </si>
  <si>
    <t>Самарская область, г. Октябрьск, 3-го Октября, д.3</t>
  </si>
  <si>
    <t>Длина 72 м;</t>
  </si>
  <si>
    <t>водоотведение к жилому дому ул.3 Презд,3 (Сети канализационн</t>
  </si>
  <si>
    <t>Самарская область, г. Октябрьск, проезд.3-й, д.3</t>
  </si>
  <si>
    <t>Длина 20 м;</t>
  </si>
  <si>
    <t>водоотведение к жилому дому ул.3 Проезд,1 (Сети канализацион</t>
  </si>
  <si>
    <t>Самарская область, г. Октябрьск, проезд.3-й, д.1</t>
  </si>
  <si>
    <t>водоотведение к жилому дому ул.3 Проезд,2 (Сети канализацион</t>
  </si>
  <si>
    <t>Самарская область, г. Октябрьск, проезд.3-й, д.2</t>
  </si>
  <si>
    <t>водоотведение к жилому дому ул.3 Проезд,4 (Сети канализацион</t>
  </si>
  <si>
    <t>Самарская область, г. Октябрьск, проезд.3-й, д.4</t>
  </si>
  <si>
    <t>водоотведение к жилому дому ул.3 Проезд,6 (Сети канализацион</t>
  </si>
  <si>
    <t>Самарская область, г. Октябрьск, проезд.3-й, д.6</t>
  </si>
  <si>
    <t>Длина 4 м;</t>
  </si>
  <si>
    <t>водоотведение к жилому дому ул.9 Января,5, (Сети канализацио</t>
  </si>
  <si>
    <t>9-го Января, д.5</t>
  </si>
  <si>
    <t>Длина 37 м;</t>
  </si>
  <si>
    <t>водоотведение к жилому дому ул.Аносова,51 (Сети канализацион</t>
  </si>
  <si>
    <t>Самарская область, г. Октябрьск, ул.Аносова, д.51</t>
  </si>
  <si>
    <t>Длина 153 м;</t>
  </si>
  <si>
    <t>водоотведение к жилому дому ул.Аносова,68/1 (Сети канализаци</t>
  </si>
  <si>
    <t>Самарская область, г. Октябрьск, ул.Аносова, д.68, корп.1</t>
  </si>
  <si>
    <t>Длина 108 м;</t>
  </si>
  <si>
    <t>водоотведение к жилому дому ул.Аносова,68/2 (Сети канализаци</t>
  </si>
  <si>
    <t>Самарская область, г. Октябрьск, ул.Аносова, д.68, корп.2</t>
  </si>
  <si>
    <t>Длина 48 м;</t>
  </si>
  <si>
    <t>водоотведение к жилому дому ул.Белорусская,1 (Сети канализац</t>
  </si>
  <si>
    <t>Самарская область, г. Октябрьск, ул.Белорусская, д.1</t>
  </si>
  <si>
    <t>Длина 7 м;</t>
  </si>
  <si>
    <t>водоотведение к жилому дому ул.Белорусская,5 (Сети канализац</t>
  </si>
  <si>
    <t>Самарская область, г. Октябрьск, ул.Белорусская, д.5</t>
  </si>
  <si>
    <t>Длина 23,5 м;</t>
  </si>
  <si>
    <t>водоотведение к жилому дому ул.Ватутина,1 (Сети канализацион</t>
  </si>
  <si>
    <t>Самарская область, г. Октябрьск, ул.Ватутина, д.1</t>
  </si>
  <si>
    <t>Длина 12 м;</t>
  </si>
  <si>
    <t>водоотведение к жилому дому ул.Ватутина,10 (Сети канализацио</t>
  </si>
  <si>
    <t>Самарская область, г. Октябрьск, ул.Ватутина, д.10</t>
  </si>
  <si>
    <t>водоотведение к жилому дому ул.Ватутина,75 (Сети канализацио</t>
  </si>
  <si>
    <t>Самарская область, г. Октябрьск, ул.Ватутина, д.75</t>
  </si>
  <si>
    <t>водоотведение к жилому дому ул.Ватутина,9 (Сети канализацион</t>
  </si>
  <si>
    <t>Самарская область, г. Октябрьск, ул.Ватутина, д.9</t>
  </si>
  <si>
    <t>Длина 11,5 м;</t>
  </si>
  <si>
    <t>водоотведение к жилому дому ул.В-Донская,1 (Сети канализацио</t>
  </si>
  <si>
    <t>Самарская область, г. Октябрьск, ул.Волго-Донская, д.1</t>
  </si>
  <si>
    <t>Длина 26 м;</t>
  </si>
  <si>
    <t>водоотведение к жилому дому ул.В-Донская,10 (Сети канализаци</t>
  </si>
  <si>
    <t>Самарская область, г. Октябрьск, ул.Волго-Донская, д.10</t>
  </si>
  <si>
    <t>водоотведение к жилому дому ул.В-Донская,10а (Сети канализац</t>
  </si>
  <si>
    <t>Самарская область, г. Октябрьск, ул.Волго-Донская, д.10а</t>
  </si>
  <si>
    <t>Длина 28 м;</t>
  </si>
  <si>
    <t>водоотведение к жилому дому ул.В-Донская,11 (Сети канализаци</t>
  </si>
  <si>
    <t>Самарская область, г. Октябрьск, ул.Волго-Донская, д.11</t>
  </si>
  <si>
    <t>водоотведение к жилому дому ул.В-Донская,12 (Сети канализаци</t>
  </si>
  <si>
    <t>Самарская область, г. Октябрьск, ул.Волго-Донская, д.12</t>
  </si>
  <si>
    <t>Длина 50 м;</t>
  </si>
  <si>
    <t>водоотведение к жилому дому ул.В-Донская,14 (Сети канализаци</t>
  </si>
  <si>
    <t>Самарская область, г. Октябрьск, ул.Волго-Донская, д.14</t>
  </si>
  <si>
    <t>Длина 34 м;</t>
  </si>
  <si>
    <t>водоотведение к жилому дому ул.В-Донская,16 (Сети канализаци</t>
  </si>
  <si>
    <t>Самарская область, г. Октябрьск, ул.Волго-Донская, д.16</t>
  </si>
  <si>
    <t>Длина 15 м;</t>
  </si>
  <si>
    <t>водоотведение к жилому дому ул.В-Донская,18 (Сети канализаци</t>
  </si>
  <si>
    <t>Самарская область, г. Октябрьск, ул.Волго-Донская, д.18</t>
  </si>
  <si>
    <t>водоотведение к жилому дому ул.В-Донская,2 (Сети канализацио</t>
  </si>
  <si>
    <t>Самарская область, г. Октябрьск, ул.Волго-Донская, д.2</t>
  </si>
  <si>
    <t>водоотведение к жилому дому ул.В-Донская,3 (Сети канализацио</t>
  </si>
  <si>
    <t>Самарская область, г. Октябрьск, ул.Волго-Донская, д.3</t>
  </si>
  <si>
    <t>Длина 22,5 м;</t>
  </si>
  <si>
    <t>водоотведение к жилому дому ул.В-Донская,4 (Сети канализацио</t>
  </si>
  <si>
    <t>Самарская область, г. Октябрьск, ул.Волго-Донская, д.4</t>
  </si>
  <si>
    <t>водоотведение к жилому дому ул.В-Донская,5 (Сети канализацио</t>
  </si>
  <si>
    <t>Самарская область, г. Октябрьск, ул.Волго-Донская, д.5</t>
  </si>
  <si>
    <t>Длина 40 м;</t>
  </si>
  <si>
    <t>водоотведение к жилому дому ул.В-Донская,6 (Сети канализацио</t>
  </si>
  <si>
    <t>Самарская область, г. Октябрьск, ул.Волго-Донская, д.6</t>
  </si>
  <si>
    <t>Длина 29,5 м;</t>
  </si>
  <si>
    <t>водоотведение к жилому дому ул.В-Донская,7 (Сети канализацио</t>
  </si>
  <si>
    <t>Самарская область, г. Октябрьск, ул.Волго-Донская, д.7</t>
  </si>
  <si>
    <t>водоотведение к жилому дому ул.В-Донская,8 (Сети канализацио</t>
  </si>
  <si>
    <t>Самарская область, г. Октябрьск, ул.Волго-Донская, д.8</t>
  </si>
  <si>
    <t>Длина 11 м;</t>
  </si>
  <si>
    <t>водоотведение к жилому дому ул.В-Донская,8а (Сети канализаци</t>
  </si>
  <si>
    <t>Самарская область, г. Октябрьск, ул.Волго-Донская, д.8а</t>
  </si>
  <si>
    <t>водоотведение к жилому дому ул.Весенняя,20 (Сети канализацио</t>
  </si>
  <si>
    <t>Самарская область, г. Октябрьск, ул.Весенняя, д.20</t>
  </si>
  <si>
    <t>водоотведение к жилому дому ул.Весенняя,22 (Сети канализацио</t>
  </si>
  <si>
    <t>Самарская область, г. Октябрьск, ул.Весенняя, д.22</t>
  </si>
  <si>
    <t>водоотведение к жилому дому ул.Весенняя,25 (Сети канализацио</t>
  </si>
  <si>
    <t>Самарская область, г. Октябрьск, ул.Весенняя, д.25</t>
  </si>
  <si>
    <t>водоотведение к жилому дому ул.Весенняя,27 (Сети канализацио</t>
  </si>
  <si>
    <t>Самарская область, г. Октябрьск, ул.Весенняя, д.27</t>
  </si>
  <si>
    <t>водоотведение к жилому дому ул.Весенняя,29 (Сети канализацио</t>
  </si>
  <si>
    <t>Самарская область, г. Октябрьск, ул.Весенняя, д.29</t>
  </si>
  <si>
    <t>водоотведение к жилому дому ул.Вологина,16 (Сети канализацио</t>
  </si>
  <si>
    <t>Самарская область, г. Октябрьск, ул.Вологина, д.16</t>
  </si>
  <si>
    <t>водоотведение к жилому дому ул.Вологина,4 (Сети канализацион</t>
  </si>
  <si>
    <t>Самарская область, г. Октябрьск, ул.Вологина, д.4</t>
  </si>
  <si>
    <t>Длина 3,5 м;</t>
  </si>
  <si>
    <t>водоотведение к жилому дому ул.Вологина,6 (Сети канализацион</t>
  </si>
  <si>
    <t>Самарская область, г. Октябрьск, ул.Вологина, д.6</t>
  </si>
  <si>
    <t>водоотведение к жилому дому ул.Вологина,7 (Сети канализацион</t>
  </si>
  <si>
    <t>Самарская область, г. Октябрьск, ул.Вологина, д.7</t>
  </si>
  <si>
    <t>Длина 93 м;</t>
  </si>
  <si>
    <t>водоотведение к жилому дому ул.Вологина,8 (Сети канализацион</t>
  </si>
  <si>
    <t>Самарская область, г. Октябрьск, ул.Вологина, д.8</t>
  </si>
  <si>
    <t>водоотведение к жилому дому ул.Гагарина,2 (Сети канализацион</t>
  </si>
  <si>
    <t>Самарская область, г. Октябрьск, ул.Гагарина, д.2</t>
  </si>
  <si>
    <t>Длина 57,5 м;</t>
  </si>
  <si>
    <t>водоотведение к жилому дому ул.Гая,19 (Сети канализационные)</t>
  </si>
  <si>
    <t>Самарская область, г. Октябрьск, ул.Гая, д.19</t>
  </si>
  <si>
    <t>Длина 68 м;</t>
  </si>
  <si>
    <t>водоотведение к жилому дому ул.Гая,33 (Сети канализационные)</t>
  </si>
  <si>
    <t>Самарская область, г. Октябрьск, ул.Гая, д.33</t>
  </si>
  <si>
    <t>Длина 52,3 м;</t>
  </si>
  <si>
    <t>водоотведение к жилому дому ул.Гая,35 (Сети канализационные)</t>
  </si>
  <si>
    <t>Самарская область, г. Октябрьск, ул.Гая, д.35</t>
  </si>
  <si>
    <t>Длина 153,25 м;</t>
  </si>
  <si>
    <t>водоотведение к жилому дому ул.Гая,39а (Сети канализационные</t>
  </si>
  <si>
    <t>Самарская область, г. Октябрьск, ул.Гая, д.39а</t>
  </si>
  <si>
    <t>Длина 53 м;</t>
  </si>
  <si>
    <t>водоотведение к жилому дому ул.Гая,43 (Сети канализационные)</t>
  </si>
  <si>
    <t>Самарская область, г. Октябрьск, ул.Гая, д.43</t>
  </si>
  <si>
    <t>Длина 21 м;</t>
  </si>
  <si>
    <t>водоотведение к жилому дому ул.Гая,50 (Сети канализационные)</t>
  </si>
  <si>
    <t>Самарская область, г. Октябрьск, ул.Гая, д.50</t>
  </si>
  <si>
    <t>Длина 66 м;</t>
  </si>
  <si>
    <t>водоотведение к жилому дому ул.Гая,52а (Сети канализационные</t>
  </si>
  <si>
    <t>Длина 117 м;</t>
  </si>
  <si>
    <t>водоотведение к жилому дому ул.Гая,54 (Сети канализационные)</t>
  </si>
  <si>
    <t>Самарская область, г. Октябрьск, ул.Гая, д.54</t>
  </si>
  <si>
    <t>водоотведение к жилому дому ул.Гая,56 (Сети канализационные)</t>
  </si>
  <si>
    <t>Самарская область, г. Октябрьск, ул.Гая, д.56</t>
  </si>
  <si>
    <t>Длина 43 м;</t>
  </si>
  <si>
    <t>водоотведение к жилому дому ул.Гая,58 (Сети канализационные)</t>
  </si>
  <si>
    <t>Самарская область, г. Октябрьск, ул.Гая, д.58</t>
  </si>
  <si>
    <t>Длина 25,5 м;</t>
  </si>
  <si>
    <t>водоотведение к жилому дому ул.Гоголя,21 (Сети канализационн</t>
  </si>
  <si>
    <t>Самарская область, г. Октябрьск, ул.Гоголя, д.21</t>
  </si>
  <si>
    <t>Длина 15,9 м;</t>
  </si>
  <si>
    <t>водоотведение к жилому дому ул.Гоголя,23 (Сети канализационн</t>
  </si>
  <si>
    <t>Самарская область, г. Октябрьск, ул.Гоголя, д.23</t>
  </si>
  <si>
    <t>водоотведение к жилому дому ул.Гоголя,26 (Сети канализационн</t>
  </si>
  <si>
    <t>Самарская область, г. Октябрьск, ул.Гоголя, д.26</t>
  </si>
  <si>
    <t>Длина 48,4 м;</t>
  </si>
  <si>
    <t>водоотведение к жилому дому ул.Гоголя,28 (Сети канализационн</t>
  </si>
  <si>
    <t>Самарская область, г. Октябрьск, ул.Гоголя, д.28</t>
  </si>
  <si>
    <t>Длина 20,1 м;</t>
  </si>
  <si>
    <t>водоотведение к жилому дому ул.Гоголя,30 (Сети канализационн</t>
  </si>
  <si>
    <t>Самарская область, г. Октябрьск, ул.Гоголя, д.30</t>
  </si>
  <si>
    <t>Длина 5,1 м;</t>
  </si>
  <si>
    <t>водоотведение к жилому дому ул.Гоголя,32 (Сети канализационн</t>
  </si>
  <si>
    <t>Самарская область, г. Октябрьск, ул.Гоголя, д.32</t>
  </si>
  <si>
    <t>Длина 43,65 м;</t>
  </si>
  <si>
    <t>водоотведение к жилому дому ул.Декабристов,10 (Сети канализа</t>
  </si>
  <si>
    <t>Самарская область, г. Октябрьск, ул.Декабристов, д.10</t>
  </si>
  <si>
    <t>водоотведение к жилому дому ул.Декабристов,14 (Сети канализа</t>
  </si>
  <si>
    <t>Самарская область, г. Октябрьск, ул.Декабристов, д.14</t>
  </si>
  <si>
    <t>Длина 158 м;</t>
  </si>
  <si>
    <t>водоотведение к жилому дому ул.Декабристов,2 (Сети канализац</t>
  </si>
  <si>
    <t>Самарская область, г. Октябрьск, ул.Декабристов, д.2</t>
  </si>
  <si>
    <t>водоотведение к жилому дому ул.Декабристов,3 (Сети канализац</t>
  </si>
  <si>
    <t>Самарская область, г. Октябрьск, ул.Декабристов, д.3</t>
  </si>
  <si>
    <t>водоотведение к жилому дому ул.Декабристов,4 (Сети канализац</t>
  </si>
  <si>
    <t>Самарская область, г. Октябрьск, ул.Декабристов, д.4</t>
  </si>
  <si>
    <t>водоотведение к жилому дому ул.Декабристов,5 (Сети канализац</t>
  </si>
  <si>
    <t>Самарская область, г. Октябрьск, ул.Декабристов, д.5</t>
  </si>
  <si>
    <t>Длина 38 м;</t>
  </si>
  <si>
    <t>водоотведение к жилому дому ул.Декабристов,6 (Сети канализац</t>
  </si>
  <si>
    <t>Самарская область, г. Октябрьск, ул.Декабристов, д.6</t>
  </si>
  <si>
    <t>водоотведение к жилому дому ул.Декабристов,8 (Сети канализац</t>
  </si>
  <si>
    <t>Самарская область, г. Октябрьск, ул.Декабристов, д.8</t>
  </si>
  <si>
    <t>водоотведение к жилому дому ул.Дзержинского,10 (Сети канализ</t>
  </si>
  <si>
    <t>Самарская область, г. Октябрьск, ул.Дзержинского, д.10</t>
  </si>
  <si>
    <t>Длина 7,65 м;</t>
  </si>
  <si>
    <t>водоотведение к жилому дому ул.Дзержинского,12 (Сети канализ</t>
  </si>
  <si>
    <t>Самарская область, г. Октябрьск, ул.Дзержинского, д.12</t>
  </si>
  <si>
    <t>Длина 22,1 м;</t>
  </si>
  <si>
    <t>водоотведение к жилому дому ул.Дзержинского,14 (Сети канализ</t>
  </si>
  <si>
    <t>Самарская область, г. Октябрьск, ул.Дзержинского, д.14</t>
  </si>
  <si>
    <t>Длина 16,9 м;</t>
  </si>
  <si>
    <t>водоотведение к жилому дому ул.Дзержинского,16 (Сети канализ</t>
  </si>
  <si>
    <t>Самарская область, г. Октябрьск, ул.Дзержинского, д.16</t>
  </si>
  <si>
    <t>водоотведение к жилому дому ул.Дзержинского,18 (Сети канализ</t>
  </si>
  <si>
    <t>Самарская область, г. Октябрьск, ул.Дзержинского, д.18</t>
  </si>
  <si>
    <t>водоотведение к жилому дому ул.Дзержинского,20 (Сети канализ</t>
  </si>
  <si>
    <t>Самарская область, г. Октябрьск, ул.Дзержинского, д.20</t>
  </si>
  <si>
    <t>Длина 60 м;</t>
  </si>
  <si>
    <t>водоотведение к жилому дому ул.Дзержинского,23 (Сети канализ</t>
  </si>
  <si>
    <t>Самарская область, г. Октябрьск, ул.Дзержинского, д.23</t>
  </si>
  <si>
    <t>водоотведение к жилому дому ул.Дзержинского,25 (Сети канализ</t>
  </si>
  <si>
    <t>Самарская область, г. Октябрьск, ул.Дзержинского, д.25</t>
  </si>
  <si>
    <t>Длина 170 м;</t>
  </si>
  <si>
    <t>водоотведение к жилому дому ул.Дзержинского,27 (Сети канализ</t>
  </si>
  <si>
    <t>Самарская область, г. Октябрьск, ул.Дзержинского, д.27</t>
  </si>
  <si>
    <t>Длина 8 м;</t>
  </si>
  <si>
    <t>водоотведение к жилому дому ул.Дзержинского,6 (Сети канализа</t>
  </si>
  <si>
    <t>Самарская область, г. Октябрьск, ул.Дзержинского, д.6</t>
  </si>
  <si>
    <t>Длина 25 м;</t>
  </si>
  <si>
    <t>водоотведение к жилому дому ул.Дзержинского,8 (Сети канализа</t>
  </si>
  <si>
    <t>Самарская область, г. Октябрьск, ул.Дзержинского, д.8</t>
  </si>
  <si>
    <t>водоотведение к жилому дому ул.Куйбышева,15 (Сети канализаци</t>
  </si>
  <si>
    <t>Самарская область, г. Октябрьск, ул.Куйбышева, д.15</t>
  </si>
  <si>
    <t>Длина 10,3 м;</t>
  </si>
  <si>
    <t>водоотведение к жилому дому ул.Куйбышева,17 (Сети канализаци</t>
  </si>
  <si>
    <t>Самарская область, г. Октябрьск, ул.Куйбышева, д.16</t>
  </si>
  <si>
    <t>Длина 5,85 м;</t>
  </si>
  <si>
    <t>Самарская область, г. Октябрьск, ул.Куйбышева, д.17</t>
  </si>
  <si>
    <t>водоотведение к жилому дому ул.Куйбышева,18 (Сети канализаци</t>
  </si>
  <si>
    <t>Самарская область, г. Октябрьск, ул.Куйбышева, д.18</t>
  </si>
  <si>
    <t>Длина 9,6 м;</t>
  </si>
  <si>
    <t>водоотведение к жилому дому ул.Куйбышева,19 (Сети канализаци</t>
  </si>
  <si>
    <t>Самарская область, г. Октябрьск, ул.Куйбышева, д.19</t>
  </si>
  <si>
    <t>Длина 87 м;</t>
  </si>
  <si>
    <t>водоотведение к жилому дому ул.Куйбышева,20 (Сети канализаци</t>
  </si>
  <si>
    <t>Самарская область, г. Октябрьск, ул.Куйбышева, д.20</t>
  </si>
  <si>
    <t>Длина 46 м;</t>
  </si>
  <si>
    <t>водоотведение к жилому дому ул.Куйбышева,21 (Сети канализаци</t>
  </si>
  <si>
    <t>Самарская область, г. Октябрьск, ул.Куйбышева, д.21</t>
  </si>
  <si>
    <t>Длина 91,3 м;</t>
  </si>
  <si>
    <t>водоотведение к жилому дому ул.Курская,2 (Сети канализационн</t>
  </si>
  <si>
    <t>Самарская область, г. Октябрьск, ул.Курская, д.2</t>
  </si>
  <si>
    <t>Длина 99,5 м;</t>
  </si>
  <si>
    <t>водоотведение к жилому дому ул.Ленина,117 (Сети канализацион</t>
  </si>
  <si>
    <t>Самарская область, г. Октябрьск, ул.Ленина, д.117</t>
  </si>
  <si>
    <t>Длина 114 м;</t>
  </si>
  <si>
    <t>водоотведение к жилому дому ул.Ленина,43 (Сети канализационн</t>
  </si>
  <si>
    <t>Самарская область, г. Октябрьск, ул.Ленина, д.43</t>
  </si>
  <si>
    <t>Длина 85 м;</t>
  </si>
  <si>
    <t>водоотведение к жилому дому ул.Ленина,47 (Сети канализационн</t>
  </si>
  <si>
    <t>Самарская область, г. Октябрьск, ул.Ленина, д.47</t>
  </si>
  <si>
    <t>водоотведение к жилому дому ул.Ленина,48 (Сети канализационн</t>
  </si>
  <si>
    <t>Самарская область, г. Октябрьск, ул.Ленина, д.48</t>
  </si>
  <si>
    <t>водоотведение к жилому дому ул.Ленина,49 (Сети канализационн</t>
  </si>
  <si>
    <t>Самарская область, г. Октябрьск, ул.Ленина, д.49</t>
  </si>
  <si>
    <t>водоотведение к жилому дому ул.Ленина,50 (Сети канализационн</t>
  </si>
  <si>
    <t>Самарская область, г. Октябрьск, ул.Ленина, д.50</t>
  </si>
  <si>
    <t>Длина 116,5 м;</t>
  </si>
  <si>
    <t>водоотведение к жилому дому ул.Ленина,51 (Сети канализационн</t>
  </si>
  <si>
    <t>Самарская область, г. Октябрьск, ул.Ленина, д.51</t>
  </si>
  <si>
    <t>Длина 63,5 м;</t>
  </si>
  <si>
    <t>водоотведение к жилому дому ул.Ленина,53 (Сети канализационн</t>
  </si>
  <si>
    <t>Самарская область, г. Октябрьск, ул.Ленина, д.53</t>
  </si>
  <si>
    <t>Длина 51,5 м;</t>
  </si>
  <si>
    <t>водоотведение к жилому дому ул.Ленина,59 (Сети канализационн</t>
  </si>
  <si>
    <t>Самарская область, г. Октябрьск, ул.Ленина, д.59</t>
  </si>
  <si>
    <t>водоотведение к жилому дому ул.Ленина,61 (Сети канализационн</t>
  </si>
  <si>
    <t>Самарская область, г. Октябрьск, ул.Ленина, д.61</t>
  </si>
  <si>
    <t>Длина 1957 м;</t>
  </si>
  <si>
    <t>водоотведение к жилому дому ул.Ленина,90 (Сети канализационн</t>
  </si>
  <si>
    <t>Самарская область, г. Октябрьск, ул.Ленина, д.90</t>
  </si>
  <si>
    <t>Длина 39,5 м;</t>
  </si>
  <si>
    <t>водоотведение к жилому дому ул.Ленина,92 (Сети канализационн</t>
  </si>
  <si>
    <t>Самарская область, г. Октябрьск, ул.Ленина, д.92</t>
  </si>
  <si>
    <t>водоотведение к жилому дому ул.Лермонтова,19 (Сети канализац</t>
  </si>
  <si>
    <t>Самарская область, г. Октябрьск, ул.Лермонтова, д.19</t>
  </si>
  <si>
    <t>Длина 45 м;</t>
  </si>
  <si>
    <t>водоотведение к жилому дому ул.Луговая,1 (Сети канализационн</t>
  </si>
  <si>
    <t>Самарская область, г. Октябрьск, ул.Луговая, д.1</t>
  </si>
  <si>
    <t>водоотведение к жилому дому ул.Луговая,3 (Сети канализационн</t>
  </si>
  <si>
    <t>Самарская область, г. Октябрьск, ул.Луговая, д.3</t>
  </si>
  <si>
    <t>водоотведение к жилому дому ул.Мира, 167 (Сети канализационн</t>
  </si>
  <si>
    <t>Самарская область, г. Октябрьск, ул.Мира, д.169</t>
  </si>
  <si>
    <t>Длина 94 м;</t>
  </si>
  <si>
    <t>водоотведение к жилому дому ул.Мира,169 (Сети канализационны</t>
  </si>
  <si>
    <t>Длина 79 м;</t>
  </si>
  <si>
    <t>водоотведение к жилому дому ул.Мичурина,1 (Сети канализацион</t>
  </si>
  <si>
    <t>Самарская область, г. Октябрьск, ул.Мичурина, д.1</t>
  </si>
  <si>
    <t>Длина 97 м;</t>
  </si>
  <si>
    <t>водоотведение к жилому дому ул.Мичурина,10 (Сети канализацио</t>
  </si>
  <si>
    <t>Самарская область, г. Октябрьск, ул.Мичурина, д.10</t>
  </si>
  <si>
    <t>Длина 24 м;</t>
  </si>
  <si>
    <t>водоотведение к жилому дому ул.Мичурина,11 (Сети канализацио</t>
  </si>
  <si>
    <t>Самарская область, г. Октябрьск, ул.Мичурина, д.11</t>
  </si>
  <si>
    <t>Длина 76 м;</t>
  </si>
  <si>
    <t>водоотведение к жилому дому ул.Мичурина,12 (Сети канализацио</t>
  </si>
  <si>
    <t>Самарская область, г. Октябрьск, ул.Мичурина, д.12</t>
  </si>
  <si>
    <t>водоотведение к жилому дому ул.Мичурина,13 (Сети канализацио</t>
  </si>
  <si>
    <t>Самарская область, г. Октябрьск, ул.Мичурина, д.13</t>
  </si>
  <si>
    <t>водоотведение к жилому дому ул.Мичурина,15 (Сети канализацио</t>
  </si>
  <si>
    <t>Самарская область, г. Октябрьск, ул.Мичурина, д.15</t>
  </si>
  <si>
    <t>Длина 74 м;</t>
  </si>
  <si>
    <t>водоотведение к жилому дому ул.Мичурина,17 (Сети канализацио</t>
  </si>
  <si>
    <t>Самарская область, г. Октябрьск, ул.Мичурина, д.17</t>
  </si>
  <si>
    <t>Длина 88 м;</t>
  </si>
  <si>
    <t>водоотведение к жилому дому ул.Мичурина,2 (Сети канализацион</t>
  </si>
  <si>
    <t>Самарская область, г. Октябрьск, ул.Мичурина, д.2</t>
  </si>
  <si>
    <t>водоотведение к жилому дому ул.Мичурина,3 (Сети канализацион</t>
  </si>
  <si>
    <t>Самарская область, г. Октябрьск, ул.Мичурина, д.3</t>
  </si>
  <si>
    <t>водоотведение к жилому дому ул.Мичурина,5а (Сети канализацио</t>
  </si>
  <si>
    <t>Самарская область, г. Октябрьск, ул.Мичурина, д.5а</t>
  </si>
  <si>
    <t>водоотведение к жилому дому ул.Мичурина,6 (Сети канализацион</t>
  </si>
  <si>
    <t>Самарская область, г. Октябрьск, ул.Мичурина, д.6</t>
  </si>
  <si>
    <t>водоотведение к жилому дому ул.Мичурина,8 (Сети канализацион</t>
  </si>
  <si>
    <t>Самарская область, г. Октябрьск, ул.Мичурина, д.8</t>
  </si>
  <si>
    <t>водоотведение к жилому дому ул.Мичурина,9 (Сети канализацион</t>
  </si>
  <si>
    <t>Самарская область, г. Октябрьск, ул.Мичурина, д.9</t>
  </si>
  <si>
    <t>водоотведение к жилому дому ул.Пионерская,10 (Сети канализац</t>
  </si>
  <si>
    <t>Самарская область, г. Октябрьск, ул.Пионерская, д.10</t>
  </si>
  <si>
    <t>водоотведение к жилому дому ул.Пионерская,12 (Сети канализац</t>
  </si>
  <si>
    <t>Самарская область, г. Октябрьск, ул.Пионерская, д.12</t>
  </si>
  <si>
    <t>Длина 29 м;</t>
  </si>
  <si>
    <t>водоотведение к жилому дому ул.Пионерская,14 (Сети канализац</t>
  </si>
  <si>
    <t>Самарская область, г. Октябрьск, ул.Пионерская, д.14</t>
  </si>
  <si>
    <t>Длина 47 м;</t>
  </si>
  <si>
    <t>водоотведение к жилому дому ул.Пионерская,16 (Сети канализац</t>
  </si>
  <si>
    <t>Самарская область, г. Октябрьск, ул.Пионерская, д.16</t>
  </si>
  <si>
    <t>водоотведение к жилому дому ул.Пионерская,2 (Сети канализаци</t>
  </si>
  <si>
    <t>Самарская область, г. Октябрьск, ул.Пионерская, д.2</t>
  </si>
  <si>
    <t>водоотведение к жилому дому ул.Пионерская,6 (Сети канализаци</t>
  </si>
  <si>
    <t>Самарская область, г. Октябрьск, ул.Пионерская, д.6</t>
  </si>
  <si>
    <t>водоотведение к жилому дому ул.Пионерская,6а (Сети канализац</t>
  </si>
  <si>
    <t>Самарская область, г. Октябрьск, ул.Пионерская, д.6а</t>
  </si>
  <si>
    <t>водоотведение к жилому дому ул.Пионерская,8 (Сети канализаци</t>
  </si>
  <si>
    <t>Самарская область, г. Октябрьск, ул.Пионерская, д.8</t>
  </si>
  <si>
    <t>водоотведение к жилому дому ул.Пирогова,1 (Сети канализацион</t>
  </si>
  <si>
    <t>Самарская область, г. Октябрьск, ул.Пирогова, д.1</t>
  </si>
  <si>
    <t>Длина 19 м;</t>
  </si>
  <si>
    <t>водоотведение к жилому дому ул.Пирогова,12 (Сети канализацио</t>
  </si>
  <si>
    <t>Самарская область, г. Октябрьск, ул.Пирогова, д.12</t>
  </si>
  <si>
    <t>водоотведение к жилому дому ул.Пирогова,3 (Сети канализацион</t>
  </si>
  <si>
    <t>Самарская область, г. Октябрьск, ул.Пирогова, д.3</t>
  </si>
  <si>
    <t>водоотведение к жилому дому ул.Пролетарская,10 (Сети канализ</t>
  </si>
  <si>
    <t>Самарская область, г. Октябрьск, ул.Пролетарская, д.10</t>
  </si>
  <si>
    <t>водоотведение к жилому дому ул.Пролетарская,12 (Сети канализ</t>
  </si>
  <si>
    <t>Самарская область, г. Октябрьск, ул.Пролетарская, д.12</t>
  </si>
  <si>
    <t>Длина 61 м;</t>
  </si>
  <si>
    <t>водоотведение к жилому дому ул.Пролетарская,14 (Сети канализ</t>
  </si>
  <si>
    <t>Самарская область, г. Октябрьск, ул.Пролетарская, д.14</t>
  </si>
  <si>
    <t>водоотведение к жилому дому ул.Пролетарская,16 (Сети канализ</t>
  </si>
  <si>
    <t>Самарская область, г. Октябрьск, ул.Пролетарская, д.16</t>
  </si>
  <si>
    <t>водоотведение к жилому дому ул.Пролетарская,2 (Сети канализа</t>
  </si>
  <si>
    <t>Самарская область, г. Октябрьск, ул.Пролетарская, д.2</t>
  </si>
  <si>
    <t>водоотведение к жилому дому ул.Пролетарская,6 (Сети канализа</t>
  </si>
  <si>
    <t>Самарская область, г. Октябрьск, ул.Пролетарская, д.6</t>
  </si>
  <si>
    <t>Длина 6 м;</t>
  </si>
  <si>
    <t>водоотведение к жилому дому ул.С-Ванцетти,18 (Сети канализац</t>
  </si>
  <si>
    <t>Самарская область, г. Октябрьск, ул.Сакко и Ванцетти, д.18</t>
  </si>
  <si>
    <t>водоотведение к жилому дому ул.С-Ванцетти,20 (Сети канализац</t>
  </si>
  <si>
    <t>Самарская область, г. Октябрьск, ул.Сакко и Ванцетти, д.20</t>
  </si>
  <si>
    <t>водоотведение к жилому дому ул.С-Ванцетти,22 (Сети канализац</t>
  </si>
  <si>
    <t>Самарская область, г. Октябрьск, ул.Сакко и Ванцетти, д.22</t>
  </si>
  <si>
    <t>водоотведение к жилому дому ул.Станиславского,2, (Сети канал</t>
  </si>
  <si>
    <t>Самарская область, г. Октябрьск, ул.Станиславского, д.2</t>
  </si>
  <si>
    <t>водоотведение к жилому дому ул.Станиславского,4 (Сети канали</t>
  </si>
  <si>
    <t>водоотведение к жилому дому ул.Станиславского,5 (Сети канали</t>
  </si>
  <si>
    <t>Самарская область, г. Октябрьск, ул.Станиславского, д.5</t>
  </si>
  <si>
    <t>водоотведение к жилому дому ул.Станиславского,6 (Сети канали</t>
  </si>
  <si>
    <t>Самарская область, г. Октябрьск, ул.Станиславского, д.6</t>
  </si>
  <si>
    <t>Длина 43,5 м;</t>
  </si>
  <si>
    <t>водоотведение к жилому дому ул.Фрунзе,1 (Сети канализационны</t>
  </si>
  <si>
    <t>Самарская область, г. Октябрьск, ул.Фрунзе, д.1</t>
  </si>
  <si>
    <t>Длина 37,5 м;</t>
  </si>
  <si>
    <t>водоотведение к жилому дому ул.Центральная,1 (Сети канализац</t>
  </si>
  <si>
    <t>Самарская область, г. Октябрьск, ул.Центральная, д.1</t>
  </si>
  <si>
    <t>водоотведение к жилому дому ул.Центральная,10 (Сети канализа</t>
  </si>
  <si>
    <t>Самарская область, г. Октябрьск, ул.Центральная, д.10</t>
  </si>
  <si>
    <t>Длина 9 м;</t>
  </si>
  <si>
    <t>водоотведение к жилому дому ул.Центральная,11 (Сети канализа</t>
  </si>
  <si>
    <t>Самарская область, г. Октябрьск, ул.Центральная, д.11</t>
  </si>
  <si>
    <t>водоотведение к жилому дому ул.Центральная,12 (Сети канализа</t>
  </si>
  <si>
    <t>Самарская область, г. Октябрьск, ул.Центральная, д.12</t>
  </si>
  <si>
    <t>водоотведение к жилому дому ул.Центральная,13 (Сети канализа</t>
  </si>
  <si>
    <t>Самарская область, г. Октябрьск, ул.Центральная, д.13</t>
  </si>
  <si>
    <t>водоотведение к жилому дому ул.Центральная,15 (Сети канализа</t>
  </si>
  <si>
    <t>Самарская область, г. Октябрьск, ул.Центральная, д.15</t>
  </si>
  <si>
    <t>водоотведение к жилому дому ул.Центральная,16 (Сети канализа</t>
  </si>
  <si>
    <t>Самарская область, г. Октябрьск, ул.Центральная, д.16</t>
  </si>
  <si>
    <t>водоотведение к жилому дому ул.Центральная,18 (Сети канализа</t>
  </si>
  <si>
    <t>Самарская область, г. Октябрьск, ул.Центральная, д.18</t>
  </si>
  <si>
    <t>водоотведение к жилому дому ул.Центральная,19 (Сети канализа</t>
  </si>
  <si>
    <t>Самарская область, г. Октябрьск, ул.Центральная, д.19</t>
  </si>
  <si>
    <t>водоотведение к жилому дому ул.Центральная,1а (Сети канализа</t>
  </si>
  <si>
    <t>Самарская область, г. Октябрьск, ул.Центральная, д.1а</t>
  </si>
  <si>
    <t>водоотведение к жилому дому ул.Центральная,2 (Сети канализац</t>
  </si>
  <si>
    <t>Самарская область, г. Октябрьск, ул.Центральная, д.2</t>
  </si>
  <si>
    <t>водоотведение к жилому дому ул.Центральная,20 (Сети канализа</t>
  </si>
  <si>
    <t>Самарская область, г. Октябрьск, ул.Центральная, д.20</t>
  </si>
  <si>
    <t>водоотведение к жилому дому ул.Центральная,21 (Сети канализа</t>
  </si>
  <si>
    <t>Самарская область, г. Октябрьск, ул.Центральная, д.21</t>
  </si>
  <si>
    <t>водоотведение к жилому дому ул.Центральная,3 (Сети канализац</t>
  </si>
  <si>
    <t>Самарская область, г. Октябрьск, ул.Центральная, д.3</t>
  </si>
  <si>
    <t>водоотведение к жилому дому ул.Центральная,4 (Сети канализац</t>
  </si>
  <si>
    <t>Самарская область, г. Октябрьск, ул.Центральная, д.4</t>
  </si>
  <si>
    <t>водоотведение к жилому дому ул.Центральная,5 (Сети канализац</t>
  </si>
  <si>
    <t>Самарская область, г. Октябрьск, ул.Центральная, д.5</t>
  </si>
  <si>
    <t>водоотведение к жилому дому ул.Центральная,6 (Сети канализац</t>
  </si>
  <si>
    <t>Самарская область, г. Октябрьск, ул.Центральная, д.6</t>
  </si>
  <si>
    <t>Длина 44 м;</t>
  </si>
  <si>
    <t>водоотведение к жилому дому ул.Центральная,7 (Сети канализац</t>
  </si>
  <si>
    <t>Самарская область, г. Октябрьск, ул.Центральная, д.7</t>
  </si>
  <si>
    <t>водоотведение к жилому дому ул.Центральная,8 (Сети канализац</t>
  </si>
  <si>
    <t>Самарская область, г. Октябрьск, ул.Центральная, д.8</t>
  </si>
  <si>
    <t>Длина 36 м;</t>
  </si>
  <si>
    <t>водоотведение к жилому дому ул.Центральная,9 (Сети канализац</t>
  </si>
  <si>
    <t>Самарская область, г. Октябрьск, ул.Центральная, д.9</t>
  </si>
  <si>
    <t>водоотведение к жилому дому ул.Шмидта,1 (Сети канализационны</t>
  </si>
  <si>
    <t>Самарская область, г. Октябрьск, ул.Шмидта, д.1</t>
  </si>
  <si>
    <t>водоотведение к жилому дому ул.Шмидта,1а (Сети канализационн</t>
  </si>
  <si>
    <t>Самарская область, г. Октябрьск, ул.Шмидта, д.1а</t>
  </si>
  <si>
    <t>водоотведение к жилому дому ул.Шмидта,2 (Сети канализационны</t>
  </si>
  <si>
    <t>Самарская область, г. Октябрьск, ул.Шмидта, д.2</t>
  </si>
  <si>
    <t>водоотведение к жилому дому ул.Шмидта,24 (Сети канализационн</t>
  </si>
  <si>
    <t>Самарская область, г. Октябрьск, ул.Шмидта, д.24</t>
  </si>
  <si>
    <t>водоотведение к жилому дому ул.Шмидта,26 (Сети канализационн</t>
  </si>
  <si>
    <t>Самарская область, г. Октябрьск, ул.Шмидта, д.26</t>
  </si>
  <si>
    <t>водоотведение к жилому дому ул.Шмидта,28 (Сети канализационн</t>
  </si>
  <si>
    <t>Самарская область, г. Октябрьск, ул.Шмидта, д.28</t>
  </si>
  <si>
    <t>водоотведение к жилому дому ул.Шмидта,2а (Сети канализационн</t>
  </si>
  <si>
    <t>Самарская область, г. Октябрьск, ул.Шмидта, д.2а</t>
  </si>
  <si>
    <t>водоотведение к жилому дому ул.Шмидта,30 (Сети канализационн</t>
  </si>
  <si>
    <t>Самарская область, г. Октябрьск, ул.Шмидта, д.30</t>
  </si>
  <si>
    <t>водоотведение к жилому дому ул.Шмидта,32 (Сети канализационн</t>
  </si>
  <si>
    <t>Самарская область, г. Октябрьск, ул.Шмидта, д.32</t>
  </si>
  <si>
    <t>водоотведение к СОШ №11 (Сети канализационные)</t>
  </si>
  <si>
    <t>Самарская область, г. Октябрьск, 3-го Октября, д.17</t>
  </si>
  <si>
    <t>водоотведение к СОШ №3 (Сети канализационные)</t>
  </si>
  <si>
    <t>Самарская область, г. Октябрьск, ул.Центральная, д.14</t>
  </si>
  <si>
    <t>Длина 182 м;</t>
  </si>
  <si>
    <t>водоотведение к СОШ №5 (Сети канализационные)</t>
  </si>
  <si>
    <t>Самарская область, г. Октябрьск, ул.Вологина, д.5</t>
  </si>
  <si>
    <t>водоотведение к СОШ №8 (Сети канализационные)</t>
  </si>
  <si>
    <t>Самарская область, г. Октябрьск, ул.Гая, д.39</t>
  </si>
  <si>
    <t>водоотведение к ЦБС (Сети канализационные)</t>
  </si>
  <si>
    <t>водоотведение к ЦВР (Сети канализационные)</t>
  </si>
  <si>
    <t>Самарская область, г. Октябрьск, ул.Ленина, д.57</t>
  </si>
  <si>
    <t>Длина 77 м;</t>
  </si>
  <si>
    <t>Водоповод 3-го Октября, Спортивная инв № 1851,1852 (Сети вод</t>
  </si>
  <si>
    <t>Длина 1756 м;</t>
  </si>
  <si>
    <t>Водопровод  пер. Обрезной (Сети водоснабжения)</t>
  </si>
  <si>
    <t>Самарская область, г. Октябрьск, пер.Украинский, д.31, пер.Обрезной,13</t>
  </si>
  <si>
    <t>Хозяйственное ведение c 29.04.2014 - Муниципальное унитарное предприятие "Жилищное управление"</t>
  </si>
  <si>
    <t>Водопровод  ул.Восточная, березовая закольцовка (Сети водосн</t>
  </si>
  <si>
    <t>Самарская область, г. Октябрьск, ул.Восточная, Березовая</t>
  </si>
  <si>
    <t>Длина 525 м;</t>
  </si>
  <si>
    <t>Водопровод  ул.Пристанская (Сети водоснабжения)</t>
  </si>
  <si>
    <t>Длина 434 м;</t>
  </si>
  <si>
    <t>Водопровод (Сети водоснабжения)</t>
  </si>
  <si>
    <t>Водопровод 2-й,3-й Проезд (Сети водоснабжения)</t>
  </si>
  <si>
    <t>Водопровод 3й Проезд Я/с № 9 (Сети водоснабжения)</t>
  </si>
  <si>
    <t>Водопровод 3й Проезд яс.сад № 1 (Сети водоснабжения)</t>
  </si>
  <si>
    <t>Водопровод 8 Марта (Сети водоснабжения)</t>
  </si>
  <si>
    <t>Длина 347 м;</t>
  </si>
  <si>
    <t>Водопровод до поворота резервуарул.Куйбышева (Сети водоснабж</t>
  </si>
  <si>
    <t>Самарская область, г. Октябрьск, ул.Куйбышева, Октябрьская</t>
  </si>
  <si>
    <t>Длина 1221 м;</t>
  </si>
  <si>
    <t xml:space="preserve">Водопровод к 49 кв жил.дому (ВОЧД-5)Дзержтнского-Вокзальная </t>
  </si>
  <si>
    <t>Водопровод насосная Костычи ул.Ст.Разина (Сети водоснабжения</t>
  </si>
  <si>
    <t>Длина 1715 м;</t>
  </si>
  <si>
    <t>Водопровод от насосн. №2 до центр.резервуара (Сети водоснабж</t>
  </si>
  <si>
    <t>Длина 1533,7 м;</t>
  </si>
  <si>
    <t>Водопровод от насосной №1 (Сети водоснабжения)</t>
  </si>
  <si>
    <t>Длина 518,9 м;</t>
  </si>
  <si>
    <t>Водопровод от скважины №6 до насосной ст.№2 (Сети водоснабже</t>
  </si>
  <si>
    <t>Длина 103 м;</t>
  </si>
  <si>
    <t>Водопровод от ТМО (ЦГБ) (Сети водоснабжения)</t>
  </si>
  <si>
    <t>Водопровод ПАЗ (Сети водоснабжения)</t>
  </si>
  <si>
    <t>Самарская область, г. Октябрьск, Первомайск, , 1</t>
  </si>
  <si>
    <t>Длина 3905,85 м;</t>
  </si>
  <si>
    <t>Водопровод пер Больничный (ВОЧД-5) (Сети водоснабжения)</t>
  </si>
  <si>
    <t>Длина 210 м;</t>
  </si>
  <si>
    <t>Водопровод пер Больничный (Сети водоснабжения)</t>
  </si>
  <si>
    <t>Длина 181,3 м;</t>
  </si>
  <si>
    <t>Водопровод пер Больничный- Парковый (Сети водоснабжения)</t>
  </si>
  <si>
    <t>Самарская область, г. Октябрьск, пер.Больничный, Парковый</t>
  </si>
  <si>
    <t>Длина 231,5 м;</t>
  </si>
  <si>
    <t>Водопровод пер Верхний (Сети водоснабжения)</t>
  </si>
  <si>
    <t>Водопровод пер Волжский (Сети водоснабжения)</t>
  </si>
  <si>
    <t>Длина 445,5 м;</t>
  </si>
  <si>
    <t>Водопровод пер Железнодорожный (Сети водоснабжения)</t>
  </si>
  <si>
    <t>Длина 100 м;</t>
  </si>
  <si>
    <t>Водопровод пер Зеленый (Сети водоснабжения)</t>
  </si>
  <si>
    <t>Водопровод пер Кирпичный по ул.Шмидта (Сети водоснабжения)</t>
  </si>
  <si>
    <t>Водопровод пер Кольцевой (Сети водоснабжения)</t>
  </si>
  <si>
    <t>Самарская область, г. Октябрьск, пер.Кольцевой, 1</t>
  </si>
  <si>
    <t>Длина 112 м;</t>
  </si>
  <si>
    <t>Водопровод пер Нефтяной (Сети водоснабжения)</t>
  </si>
  <si>
    <t>Длина 250 м;</t>
  </si>
  <si>
    <t>Водопровод пер Новый (Сети водоснабжения)</t>
  </si>
  <si>
    <t>Длина 120 м;</t>
  </si>
  <si>
    <t>Водопровод пер Парковый до котел №3 (Сети водоснабжения)</t>
  </si>
  <si>
    <t>Длина 250,5 м;</t>
  </si>
  <si>
    <t>Водопровод пер Полярный (Сети водоснабжения)</t>
  </si>
  <si>
    <t>Длина 353,7 м;</t>
  </si>
  <si>
    <t>Водопровод пер Пристанской (Сети водоснабжения)</t>
  </si>
  <si>
    <t>Длина 561,9 м;</t>
  </si>
  <si>
    <t>Водопровод пер Проходной, Меловая Северный (Сети водоснабжен</t>
  </si>
  <si>
    <t>Длина 238 м;</t>
  </si>
  <si>
    <t>Водопровод пер Проходной, Меловая, пер.Северный (Сети водосн</t>
  </si>
  <si>
    <t>Водопровод пер Степной (Сети водоснабжения)</t>
  </si>
  <si>
    <t>Водопровод пер Толстовский (Сети водоснабжения)</t>
  </si>
  <si>
    <t>Длина 1147 м;</t>
  </si>
  <si>
    <t>Водопровод пер Фидерный, ул.Ульяновская (Сети водоснабжения)</t>
  </si>
  <si>
    <t>Самарская область, г. Октябрьск, пер.Фидерный, ул.Ульяновская</t>
  </si>
  <si>
    <t>Длина 242 м;</t>
  </si>
  <si>
    <t>Водопровод пер. Обрезной (Сети водоснабжения)</t>
  </si>
  <si>
    <t>Длина 828 м;</t>
  </si>
  <si>
    <t>Водопровод пер. Чапаева (Сети водоснабжения)</t>
  </si>
  <si>
    <t>Самарская область, г. Октябрьск, ул.Чапаева, переулок</t>
  </si>
  <si>
    <t>Длина 438 м;</t>
  </si>
  <si>
    <t>водопровод пер.Кирова (Сети водоснабжения)</t>
  </si>
  <si>
    <t>Длина 357 м;</t>
  </si>
  <si>
    <t>водопровод пер.Кирпичный,9а (Сети водоснабжения)</t>
  </si>
  <si>
    <t>Самарская область, г. Октябрьск, пер.Кирпичный, д.9а, от насосной №2</t>
  </si>
  <si>
    <t>Водопровод пер.Парковый- Безводный (Сети водоснабжения)</t>
  </si>
  <si>
    <t>Длина 300 м;</t>
  </si>
  <si>
    <t>Водопровод пер.Проходной, ул Меловая (Сети водоснабжения)</t>
  </si>
  <si>
    <t>Водопровод по закольцовке (Сети водоснабжения)</t>
  </si>
  <si>
    <t>Длина 107 м;</t>
  </si>
  <si>
    <t xml:space="preserve">Водопровод по пер. Полевой, ул.Молодежная р-н Костычи (Сети </t>
  </si>
  <si>
    <t>Длина 340 м;</t>
  </si>
  <si>
    <t>Водопровод по ул.Вологина, д.105-111 (Сети водоснабжения)</t>
  </si>
  <si>
    <t>Длина 1315 м;</t>
  </si>
  <si>
    <t>Водопровод по ул.Вологина,Станиславского (Сети водоснабжения</t>
  </si>
  <si>
    <t>Длина 3483,15 м;</t>
  </si>
  <si>
    <t>Водопровод ПУ № 48 (Сети водоснабжения)</t>
  </si>
  <si>
    <t>Водопровод Сады (Сети водоснабжения)</t>
  </si>
  <si>
    <t>Длина 1539 м;</t>
  </si>
  <si>
    <t>Водопровод стадион Локомотив пер.Железнодорожный (Сети водос</t>
  </si>
  <si>
    <t>Водопровод Стадион Локомотив переулок (Сети водоснабжения)</t>
  </si>
  <si>
    <t>Водопровод ул 1я Ударная инв №1855,1933,1860,1909 (Сети водо</t>
  </si>
  <si>
    <t>Длина 1451 м;</t>
  </si>
  <si>
    <t>Водопровод ул 1я Украинская (Сети водоснабжения)</t>
  </si>
  <si>
    <t>Длина 134 м;</t>
  </si>
  <si>
    <t>Водопровод ул 2я Украинская (Сети водоснабжения)</t>
  </si>
  <si>
    <t>Водопровод ул 3 Октября, Гагарина (Сети водоснабжения)</t>
  </si>
  <si>
    <t>Самарская область, г. Октябрьск, 3-го Октября, Гагарина</t>
  </si>
  <si>
    <t>Длина 2331 м;</t>
  </si>
  <si>
    <t>Водопровод ул 3я Нагорная (Сети водоснабжения)</t>
  </si>
  <si>
    <t>Самарская область, г. Октябрьск, ул.Нагорная, 3-я</t>
  </si>
  <si>
    <t>Длина 183,9 м;</t>
  </si>
  <si>
    <t>Водопровод ул Аипова (Сети водоснабжения)</t>
  </si>
  <si>
    <t>Длина 701 м;</t>
  </si>
  <si>
    <t>Длина 600 м;</t>
  </si>
  <si>
    <t>Водопровод ул Аносова (Сети водоснабжения)</t>
  </si>
  <si>
    <t>Длина 1415 м;</t>
  </si>
  <si>
    <t>Длина 119 м;</t>
  </si>
  <si>
    <t>Водопровод ул Артиллерийская (Сети водоснабжения)</t>
  </si>
  <si>
    <t>Длина 69,2 м;</t>
  </si>
  <si>
    <t>Водопровод ул Астраханская (Сети водоснабжения)</t>
  </si>
  <si>
    <t>Длина 680 м;</t>
  </si>
  <si>
    <t>Водопровод ул Батракская (Сети водоснабжения)</t>
  </si>
  <si>
    <t>Длина 671,6 м;</t>
  </si>
  <si>
    <t>Водопровод ул Березовая (Сети водоснабжения)</t>
  </si>
  <si>
    <t>Водопровод ул Ватутина (Сети водоснабжения)</t>
  </si>
  <si>
    <t>Водопровод ул Водников (Сети водоснабжения)</t>
  </si>
  <si>
    <t>Длина 530,5 м;</t>
  </si>
  <si>
    <t>Водопровод ул Вокзальная (Сети водоснабжения)</t>
  </si>
  <si>
    <t>Длина 259,7 м;</t>
  </si>
  <si>
    <t>Водопровод ул Волго Донская (Сети водоснабжения)</t>
  </si>
  <si>
    <t>Длина 1027 м;</t>
  </si>
  <si>
    <t>Водопровод ул Волжская (Сети водоснабжения)</t>
  </si>
  <si>
    <t>Длина 592 м;</t>
  </si>
  <si>
    <t>Водопровод ул Вологина, школа № 5 (Сети водоснабжения)</t>
  </si>
  <si>
    <t>Водопровод ул Восточная (Сети водоснабжения)</t>
  </si>
  <si>
    <t>Водопровод ул Гая (Сети водоснабжения)</t>
  </si>
  <si>
    <t>Длина 426,15 м;</t>
  </si>
  <si>
    <t>Водопровод ул Гоголя, Фрунзе (Сети водоснабжения)</t>
  </si>
  <si>
    <t>Длина 144,8 м;</t>
  </si>
  <si>
    <t>Водопровод ул Городская (Сети водоснабжения)</t>
  </si>
  <si>
    <t>Длина 1156 м;</t>
  </si>
  <si>
    <t>Водопровод ул Горького (Сети водоснабжения)</t>
  </si>
  <si>
    <t>Длина 400 м;</t>
  </si>
  <si>
    <t>Длина 496 м;</t>
  </si>
  <si>
    <t>Водопровод ул Дзержинского (ВОЧД-5) (Сети водоснабжения)</t>
  </si>
  <si>
    <t>Длина 49 м;</t>
  </si>
  <si>
    <t>Водопровод ул Дзержинского (Сети водоснабжения)</t>
  </si>
  <si>
    <t>Длина 119,9 м;</t>
  </si>
  <si>
    <t>Длина 555,2 м;</t>
  </si>
  <si>
    <t>Длина 700 м;</t>
  </si>
  <si>
    <t>Водопровод ул Дзержинского- ул.Костычева (Сети водоснабжения</t>
  </si>
  <si>
    <t>Самарская область, г. Октябрьск, ул.Дзержинского, ул.Костычева</t>
  </si>
  <si>
    <t>Длина 179,1 м;</t>
  </si>
  <si>
    <t>Водопровод ул З.Космодемьянской (Сети водоснабжения)</t>
  </si>
  <si>
    <t>Длина 219,2 м;</t>
  </si>
  <si>
    <t>Водопровод ул Зеленовская (Сети водоснабжения)</t>
  </si>
  <si>
    <t>Длина 1800,3 м;</t>
  </si>
  <si>
    <t>Водопровод ул Зеленовская- Мира (Сети водоснабжения)</t>
  </si>
  <si>
    <t>Самарская область, г. Октябрьск, ул.Зеленовская, Мира</t>
  </si>
  <si>
    <t>Длина 280,8 м;</t>
  </si>
  <si>
    <t>Водопровод ул Калинина (Сети водоснабжения)</t>
  </si>
  <si>
    <t>Длина 620,8 м;</t>
  </si>
  <si>
    <t>Водопровод ул Камчатская (Сети водоснабжения)</t>
  </si>
  <si>
    <t>Длина 174 м;</t>
  </si>
  <si>
    <t>Водопровод ул Кирова (Сети водоснабжения)</t>
  </si>
  <si>
    <t>Длина 2138,5 м;</t>
  </si>
  <si>
    <t>Водопровод ул Коллективная (Сети водоснабжения)</t>
  </si>
  <si>
    <t>Длина 84,5 м;</t>
  </si>
  <si>
    <t>Водопровод ул Коллективная, - Камчатская (Сети водоснабжения</t>
  </si>
  <si>
    <t>Длина 616 м;</t>
  </si>
  <si>
    <t>Водопровод ул Колхозная (Сети водоснабжения)</t>
  </si>
  <si>
    <t>Длина 510 м;</t>
  </si>
  <si>
    <t>Водопровод ул Комарова (Сети водоснабжения)</t>
  </si>
  <si>
    <t>Длина 866 м;</t>
  </si>
  <si>
    <t>Водопровод ул Костычевская (Сети водоснабжения)</t>
  </si>
  <si>
    <t>Длина 485,5 м;</t>
  </si>
  <si>
    <t>Водопровод ул Красногорская--Шиферный (Сети водоснабжения)</t>
  </si>
  <si>
    <t>Длина 471 м;</t>
  </si>
  <si>
    <t>Водопровод ул Куйбышева,Лермонтова, С-Ванцетти (Сети водосна</t>
  </si>
  <si>
    <t>Самарская область, г. Октябрьск, ул.Куйбышева, Лермонтова, С-Ванцетти</t>
  </si>
  <si>
    <t>Длина 286,7 м;</t>
  </si>
  <si>
    <t>Водопровод ул Кулешова (Сети водоснабжения)</t>
  </si>
  <si>
    <t>Длина 484 м;</t>
  </si>
  <si>
    <t>Водопровод ул Кулешова, Колхозная (Сети водоснабжения)</t>
  </si>
  <si>
    <t>Самарская область, г. Октябрьск, ул.Кулешова, Колхозная</t>
  </si>
  <si>
    <t>Длина 39 м;</t>
  </si>
  <si>
    <t>Водопровод ул Кустовая (Сети водоснабжения)</t>
  </si>
  <si>
    <t>Длина 281,6 м;</t>
  </si>
  <si>
    <t>Водопровод ул Кустовая, ул.Костычева (Сети водоснабжения)</t>
  </si>
  <si>
    <t>Водопровод ул Кутузова Котовского (Сети водоснабжения)</t>
  </si>
  <si>
    <t>Самарская область, г. Октябрьск, ул.Кутузова, Котовского</t>
  </si>
  <si>
    <t>Длина 714,59 м;</t>
  </si>
  <si>
    <t>Водопровод ул Ленина (Сети водоснабжения)</t>
  </si>
  <si>
    <t>Длина 1193 м;</t>
  </si>
  <si>
    <t>Длина 775,25 м;</t>
  </si>
  <si>
    <t>Водопровод ул Ленинградская (Сети водоснабжения)</t>
  </si>
  <si>
    <t>Длина 1000 м;</t>
  </si>
  <si>
    <t>Длина 1172,3 м;</t>
  </si>
  <si>
    <t>Длина 412 м;</t>
  </si>
  <si>
    <t>Водопровод ул Лермонтова (Сети водоснабжения)</t>
  </si>
  <si>
    <t>Длина 96,35 м;</t>
  </si>
  <si>
    <t>Водопровод ул Макаренко (Сети водоснабжения)</t>
  </si>
  <si>
    <t>Длина 311,55 м;</t>
  </si>
  <si>
    <t>Длина 288,45 м;</t>
  </si>
  <si>
    <t>Водопровод ул Мира (Сети водоснабжения)</t>
  </si>
  <si>
    <t>Длина 316,1 м;</t>
  </si>
  <si>
    <t>Водопровод ул Мира , Горская (Сети водоснабжения)</t>
  </si>
  <si>
    <t>Самарская область, г. Октябрьск, ул.Горького, Зеленовская,Мира,Горская</t>
  </si>
  <si>
    <t>Длина 1430,7 м;</t>
  </si>
  <si>
    <t>Водопровод ул Мира, 1я Зеленовская (Сети водоснабжения)</t>
  </si>
  <si>
    <t>Самарская область, г. Октябрьск, ул. Мира, 1я Зеленовская</t>
  </si>
  <si>
    <t>Длина 240 м;</t>
  </si>
  <si>
    <t>Водопровод ул Мичурина (Сети водоснабжения)</t>
  </si>
  <si>
    <t>Длина 1740,4 м;</t>
  </si>
  <si>
    <t>Водопровод ул Мичурина ясли сад № 5 (Сети водоснабжения)</t>
  </si>
  <si>
    <t>Водопровод ул Некрасова (Сети водоснабжения)</t>
  </si>
  <si>
    <t>Длина 42,9 м;</t>
  </si>
  <si>
    <t>Водопровод ул Овражная (Сети водоснабжения)</t>
  </si>
  <si>
    <t>Длина 688 м;</t>
  </si>
  <si>
    <t>Водопровод ул Орская, Костромская (Сети водоснабжения)</t>
  </si>
  <si>
    <t>Самарская область, г. Октябрьск, ул.Орская, Костромская</t>
  </si>
  <si>
    <t>Длина 763 м;</t>
  </si>
  <si>
    <t>Водопровод ул Островского (Сети водоснабжения)</t>
  </si>
  <si>
    <t>Длина 206 м;</t>
  </si>
  <si>
    <t>Водопровод ул Первомайская (Сети водоснабжения)</t>
  </si>
  <si>
    <t>Длина 196,3 м;</t>
  </si>
  <si>
    <t>Водопровод ул Прибрежная (Сети водоснабжения)</t>
  </si>
  <si>
    <t>Длина 848,8 м;</t>
  </si>
  <si>
    <t>Водопровод ул Пристанская (Сети водоснабжения)</t>
  </si>
  <si>
    <t>Длина 947,4 м;</t>
  </si>
  <si>
    <t>Водопровод ул Причальная (Сети водоснабжения)</t>
  </si>
  <si>
    <t>Длина 65,6 м;</t>
  </si>
  <si>
    <t>Водопровод ул Причальная, Скальная (Сети водоснабжения)</t>
  </si>
  <si>
    <t>Самарская область, г. Октябрьск, ул.Причальная, Скальная</t>
  </si>
  <si>
    <t>Длина 1300 м;</t>
  </si>
  <si>
    <t>Водопровод ул Свердлова,Ленина (Сети водоснабжения)</t>
  </si>
  <si>
    <t>Самарская область, г. Октябрьск, ул.Свердлова, Ленина</t>
  </si>
  <si>
    <t>Длина 234,2 м;</t>
  </si>
  <si>
    <t>Водопровод ул Сплавная (Сети водоснабжения)</t>
  </si>
  <si>
    <t>Длина 459,9 м;</t>
  </si>
  <si>
    <t>Водопровод ул Ст. Разина (Сети водоснабжения)</t>
  </si>
  <si>
    <t>Длина 3 м;</t>
  </si>
  <si>
    <t>Водопровод ул Ст.Разина (Сети водоснабжения)</t>
  </si>
  <si>
    <t>Длина 312 м;</t>
  </si>
  <si>
    <t>Водопровод ул Станиславского ДС № 6 (Сети водоснабжения)</t>
  </si>
  <si>
    <t>Длина 89 м;</t>
  </si>
  <si>
    <t>Водопровод ул Станционная, Береговая (Сети водоснабжения)</t>
  </si>
  <si>
    <t>Длина 2286 м;</t>
  </si>
  <si>
    <t>Водопровод ул Транспортная (Сети водоснабжения)</t>
  </si>
  <si>
    <t>Длина 1118,5 м;</t>
  </si>
  <si>
    <t>Водопровод ул Тупиковая (Сети водоснабжения)</t>
  </si>
  <si>
    <t>Длина 606 м;</t>
  </si>
  <si>
    <t>Водопровод ул Ударная (Сети водоснабжения)</t>
  </si>
  <si>
    <t>Длина 857 м;</t>
  </si>
  <si>
    <t>Водопровод ул Урицкого (Сети водоснабжения)</t>
  </si>
  <si>
    <t>Длина 461,5 м;</t>
  </si>
  <si>
    <t>Водопровод ул Цветочная, Комсомольская инв № 1857,1912 (Сети</t>
  </si>
  <si>
    <t>Водопровод ул Целинная (Сети водоснабжения)</t>
  </si>
  <si>
    <t>Длина 440 м;</t>
  </si>
  <si>
    <t>Водопровод ул Целинная,Шишулина инв№ 1914,1936,1969 (Сети во</t>
  </si>
  <si>
    <t>Длина 1013 м;</t>
  </si>
  <si>
    <t>Водопровод ул Центральная (Сети водоснабжения)</t>
  </si>
  <si>
    <t>Длина 498 м;</t>
  </si>
  <si>
    <t>Длина 1058 м;</t>
  </si>
  <si>
    <t>Водопровод ул Чкалова (Сети водоснабжения)</t>
  </si>
  <si>
    <t>Длина 494,4 м;</t>
  </si>
  <si>
    <t>Водопровод ул Чукотская (Сети водоснабжения)</t>
  </si>
  <si>
    <t>Длина 520,7 м;</t>
  </si>
  <si>
    <t>Водопровод ул Шиферная (Сети водоснабжения)</t>
  </si>
  <si>
    <t>Самарская область, г. Октябрьск, ул.Шиферная</t>
  </si>
  <si>
    <t>Длина 260 м;</t>
  </si>
  <si>
    <t>Водопровод ул Школьная (Сети водоснабжения)</t>
  </si>
  <si>
    <t>Длина 1457 м;</t>
  </si>
  <si>
    <t>Водопровод ул Шмидта, пер Кирпичный (Сети водоснабжения)</t>
  </si>
  <si>
    <t>Длина 1006 м;</t>
  </si>
  <si>
    <t>водопровод ул.Балакирева,15 (Сети водоснабжения)</t>
  </si>
  <si>
    <t>Самарская область, г. Октябрьск, ул.Балакирева, в р-не дома №15</t>
  </si>
  <si>
    <t>Водопровод ул.Декабристов, Луговая, Пионерская, Весенняя (Се</t>
  </si>
  <si>
    <t>Самарская область, г. Октябрьск, ул.Декабристов, Луговая, Пионерская, Весенняя</t>
  </si>
  <si>
    <t>Длина 1331 м;</t>
  </si>
  <si>
    <t>Водопровод ул.Кулешова, Колхозная к скважинам (Сети водоснаб</t>
  </si>
  <si>
    <t>Водопровод ул.Курская (Сети водоснабжения)</t>
  </si>
  <si>
    <t>Длина 129,5 м;</t>
  </si>
  <si>
    <t>водопровод ул.М.Горького, костычева,пер.Кирпичный (Сети водо</t>
  </si>
  <si>
    <t>Самарская область, г. Октябрьск, ул.Максима Горького, Ульяновская, Костычева, пер.Кирпичный</t>
  </si>
  <si>
    <t>Длина 7769 м;</t>
  </si>
  <si>
    <t>Водопровод ул.Пушкина (Сети водоснабжения)</t>
  </si>
  <si>
    <t>Длина 1060 м;</t>
  </si>
  <si>
    <t>водопровод ул.Сплавная,63-80 (Сети водоснабжения)</t>
  </si>
  <si>
    <t>Самарская область, г. Октябрьск, ул.Сплавная, д.63, -80</t>
  </si>
  <si>
    <t>Водопровод ул.Тихая (Сети водоснабжения)</t>
  </si>
  <si>
    <t>Длина 1397,3 м;</t>
  </si>
  <si>
    <t>Хозяйственное ведение c 13.02.2014 - Муниципальное унитарное предприятие "Жилищное управление"</t>
  </si>
  <si>
    <t>Водопровод ул.Хлебная, Юбилейная (Сети водоснабжения)</t>
  </si>
  <si>
    <t>Самарская область, г. Октябрьск, ул.Хлебная, Юбилейная</t>
  </si>
  <si>
    <t>Длина 1482 м;</t>
  </si>
  <si>
    <t>Водопровод ул.Чапаева пос. СМП (Сети водоснабжения)</t>
  </si>
  <si>
    <t>Длина 534,4 м;</t>
  </si>
  <si>
    <t>водопровод ул.Чаплыгина,60 до ул.Снежная,22 (Сети водоснабже</t>
  </si>
  <si>
    <t>Самарская область, г. Октябрьск, ул.Чаплыгина, д.60, ул.Снежная,22</t>
  </si>
  <si>
    <t>Длина 143 м;</t>
  </si>
  <si>
    <t>Водопровод Хлебная база (Сети водоснабжения)</t>
  </si>
  <si>
    <t>Самарская область, г. Октябрьск, хлебная база, , 1</t>
  </si>
  <si>
    <t>Длина 1848 м;</t>
  </si>
  <si>
    <t>Водопровод ЦГБ Д-110мм (Сети водоснабжения)</t>
  </si>
  <si>
    <t>Водопровод школа № 3 (Сети водоснабжения)</t>
  </si>
  <si>
    <t>Длина 56 м;</t>
  </si>
  <si>
    <t>Водопровод ясли сад № 10 (Сети водоснабжения)</t>
  </si>
  <si>
    <t>Самарская область, г. Октябрьск, , 10</t>
  </si>
  <si>
    <t>Длина 634 м;</t>
  </si>
  <si>
    <t>вторичные отстойники 2й ступени (Сооружения)</t>
  </si>
  <si>
    <t xml:space="preserve">Самарская область, г. Октябрьск, р-н ОКСД, </t>
  </si>
  <si>
    <t>Площадь 206 кв.м;</t>
  </si>
  <si>
    <t>выгребная яма ул.Красногорская,2 (Сооружения)</t>
  </si>
  <si>
    <t>Самарская область, г. Октябрьск, ул.Красногорская, д.2</t>
  </si>
  <si>
    <t>выгребная яма ул.Ленинградская,87 (Сооружения)</t>
  </si>
  <si>
    <t>выгребная яма ул.Мира,63 (Сооружения)</t>
  </si>
  <si>
    <t>Самарская область, г. Октябрьск, ул.Мира, д.63</t>
  </si>
  <si>
    <t>Хозяйственное ведение c 12.11.2018 - Муниципальное унитарное предприятие "Бюро ритуальных услуг"</t>
  </si>
  <si>
    <t>выгребная яма ул.Пирогова,12 (Сооружения)</t>
  </si>
  <si>
    <t>выгребная яма ул.С.Разина д/с №13 (Сооружения)</t>
  </si>
  <si>
    <t>Самарская область, г. Октябрьск, ул.Степана Разина, д.113</t>
  </si>
  <si>
    <t>выпуски ПАЗ (Сети канализационные)</t>
  </si>
  <si>
    <t xml:space="preserve">р-н ПАЗ, </t>
  </si>
  <si>
    <t>Длина 395,4 м;</t>
  </si>
  <si>
    <t>выпуски ХБ (Сети канализационные)</t>
  </si>
  <si>
    <t xml:space="preserve">Самарская область, г. Октябрьск, хлебная база, </t>
  </si>
  <si>
    <t>Длина 298 м;</t>
  </si>
  <si>
    <t>газопровод  ГРПШ-400-У1 ул.Кирова ДОУ2 (Сети газовые)</t>
  </si>
  <si>
    <t xml:space="preserve">Аренда c 23.12.2019 - </t>
  </si>
  <si>
    <t>Газопровод - Наружное газоснабжение ул.Пролетарская (Сети га</t>
  </si>
  <si>
    <t>Самарская область, г. Октябрьск, ул.Пролетарская, д.81</t>
  </si>
  <si>
    <t>Длина 39,9 м;</t>
  </si>
  <si>
    <t>Газопровод  низкого давления ул. Горная (Сети газовые)</t>
  </si>
  <si>
    <t>Длина 349 м;</t>
  </si>
  <si>
    <t>Газопровод 3-го Октября (Сети газовые)</t>
  </si>
  <si>
    <t>газопровод высокого давления от отпайки на ул.Калужской до Ш</t>
  </si>
  <si>
    <t>Самарская область, г. Октябрьск, ул.Калужская, ул.Ленина</t>
  </si>
  <si>
    <t>Длина 1564 м;</t>
  </si>
  <si>
    <t>газопровод высокого давления пер.Нефтяной (Сети газовые)</t>
  </si>
  <si>
    <t xml:space="preserve">Безвозмездное пользование c 10.07.2013 - </t>
  </si>
  <si>
    <t>Газопровод высокого давления р-н Хл.базы (Сети газовые)</t>
  </si>
  <si>
    <t>Длина 1885 м;</t>
  </si>
  <si>
    <t>Газопровод высокого давления ул. Менделеева (Сети газовые)</t>
  </si>
  <si>
    <t>Газопровод высокого давления ул.Менделеева (Сети газовые)</t>
  </si>
  <si>
    <t>Газопровод высокого давления ул.Разбивочная (Сети газовые)</t>
  </si>
  <si>
    <t>Длина 480 м;</t>
  </si>
  <si>
    <t>газопровод ГВД в р-не д.97 по ул.3-го Октября (Сети газовые)</t>
  </si>
  <si>
    <t>Самарская область, г. Октябрьск, 3-го Октября, д.97</t>
  </si>
  <si>
    <t>Длина 16,6 м;</t>
  </si>
  <si>
    <t>газопровод -ГВД ул.3-го Октября (Сети газовые)</t>
  </si>
  <si>
    <t>Самарская область, г. Октябрьск, 3-го Октября, котельная р-н Правая Волга</t>
  </si>
  <si>
    <t xml:space="preserve">Безвозмездное пользование c 01.04.2013 - </t>
  </si>
  <si>
    <t>Газопровод ГВД, ГНД ул.Сельская, Городская (Сети газовые)</t>
  </si>
  <si>
    <t>Самарская область, г. Октябрьск, ул.Городская, ул.Сельская</t>
  </si>
  <si>
    <t>Длина 1386 м;</t>
  </si>
  <si>
    <t>газопровод -ГНД ул. Мира (Сети газовые)</t>
  </si>
  <si>
    <t>Длина 151 м;</t>
  </si>
  <si>
    <t>газопровод -Наружное газоснабжениепо ул.Пролетарская (Сети г</t>
  </si>
  <si>
    <t>Газопровод низкого давления  ул. Молодежная (Сети газовые)</t>
  </si>
  <si>
    <t>Длина 446 м;</t>
  </si>
  <si>
    <t>Газопровод низкого давления к жилым ул.Белорусская (Сети газ</t>
  </si>
  <si>
    <t>Длина 252 м;</t>
  </si>
  <si>
    <t>Газопровод низкого давления ул. Гоголя (Сети газовые)</t>
  </si>
  <si>
    <t>Длина 247 м;</t>
  </si>
  <si>
    <t>Газопровод низкого давления ул. Дубовая, Восточная, Комсомол</t>
  </si>
  <si>
    <t>Длина 289 м;</t>
  </si>
  <si>
    <t>Газопровод низкого давления ул. Ульяновская (Сети газовые)</t>
  </si>
  <si>
    <t>Длина 392 м;</t>
  </si>
  <si>
    <t>газопровод низкого давления ул.Декабристов,14 (Сети газовые)</t>
  </si>
  <si>
    <t>Длина 283,7 м;</t>
  </si>
  <si>
    <t>Газопровод низкого давления ул.Комсомольская (Сети газовые)</t>
  </si>
  <si>
    <t>Длина 319 м;</t>
  </si>
  <si>
    <t>Газопровод низкого давления ул.Транспортная (Сети газовые)</t>
  </si>
  <si>
    <t>Длина 287 м;</t>
  </si>
  <si>
    <t>Газопровод низкого давления ул.Шишулина (Сети газовые)</t>
  </si>
  <si>
    <t>газопровод р-н ул.3 Октября,97 (Сети газовые)</t>
  </si>
  <si>
    <t>Длина 317,9 м;</t>
  </si>
  <si>
    <t>Самарская область, г. Октябрьск, ул.3 Октября, д.97</t>
  </si>
  <si>
    <t>газопровод среднего давления р-н Пр.Волга (Сети газовые)</t>
  </si>
  <si>
    <t>Самарская область, г. Октябрьск, ул.3 Октября, Прававя Волга</t>
  </si>
  <si>
    <t>Длина 160,7 м;</t>
  </si>
  <si>
    <t>газопровод УГРПШ -04-2У1 с РДНК-400 пер.Нефтяной (Сети газов</t>
  </si>
  <si>
    <t>газопровод- УГРШ ул.3-го Октября (Сети газовые)</t>
  </si>
  <si>
    <t>Самарская область, г. Октябрьск, 3-го Октября, д.15</t>
  </si>
  <si>
    <t>газопровод ул.Ленина,59,61 (Сети газовые)</t>
  </si>
  <si>
    <t>Самарская область, г. Октябрьск, ул.Ленина, д.59, 61</t>
  </si>
  <si>
    <t>Длина 730 м;</t>
  </si>
  <si>
    <t>газопровод ул.Пионерская,6а (Сети газовые)</t>
  </si>
  <si>
    <t>Длина 155,6 м;</t>
  </si>
  <si>
    <t>Газопровод ул.Станиславского,2а (Сети газовые)</t>
  </si>
  <si>
    <t>Самарская область, г. Октябрьск, ул.Станиславского, д.2а</t>
  </si>
  <si>
    <t>Длина 122,4 м;</t>
  </si>
  <si>
    <t>газопровод ШГРП ул.3-го Октября,15 (Сети газовые)</t>
  </si>
  <si>
    <t>ГВС (Сети водоснабжения)</t>
  </si>
  <si>
    <t>Самарская область, г. Октябрьск, ул.Мичурина, Мира,171</t>
  </si>
  <si>
    <t>Длина 798,6 м;</t>
  </si>
  <si>
    <t>Самарская область, г. Октябрьск, ул.Аносова, Швейная фабрика- ул.Костычева, ул.Ленина,117</t>
  </si>
  <si>
    <t>Длина 765 м;</t>
  </si>
  <si>
    <t>Самарская область, г. Октябрьск, ул.Аносова, Швейная фабрика- ул.Костычева-ул.Дзержинского,25</t>
  </si>
  <si>
    <t>Самарская область, г. Октябрьск, пер.Железнодорожный, ул.Курская</t>
  </si>
  <si>
    <t>Длина 908 м;</t>
  </si>
  <si>
    <t>Самарская область, г. Октябрьск, ул.Гагарина, д.2, 3-го Октября, 1,3</t>
  </si>
  <si>
    <t>Длина 141,5 м;</t>
  </si>
  <si>
    <t>дизель-генераторная установка (Сооружения)</t>
  </si>
  <si>
    <t>Самарская область, г. Октябрьск, ул.Ленина, д.42</t>
  </si>
  <si>
    <t>Оперативное управление c 17.10.2013 - Муниципальное бюджетное учреждение"Дом культуры  "Железнодорожник" городского округа Октябрьск Самарской области</t>
  </si>
  <si>
    <t>Дорога асфальтированная (Сооружения)</t>
  </si>
  <si>
    <t>Дорога к школе (Сооружения)</t>
  </si>
  <si>
    <t>Дорога по территории (Сооружения)</t>
  </si>
  <si>
    <t>Дорога при школе (Сооружения)</t>
  </si>
  <si>
    <t>Дорога цементо-бетонная (Сооружения)</t>
  </si>
  <si>
    <t>дороги (Сооружения)</t>
  </si>
  <si>
    <t>Самарская область, г. Октябрьск, , ул.3-го Октября,11</t>
  </si>
  <si>
    <t>забор (ул.Аносова, )</t>
  </si>
  <si>
    <t>Площадь НЕТ СВЕДЕНИЙ</t>
  </si>
  <si>
    <t>забор (ул.Максима Горького, )</t>
  </si>
  <si>
    <t>Хозяйственное ведение c 19.01.2009 - Муниципальное унитарное предприятие "Жилищное управление"</t>
  </si>
  <si>
    <t>Забор вокруг стадиона по пер.Железнодорожный,7а (Сооружения)</t>
  </si>
  <si>
    <t>Самарская область, г. Октябрьск, пер.Железнодорожный, д.7</t>
  </si>
  <si>
    <t>Забор из панелей (Сооружения)</t>
  </si>
  <si>
    <t>Забор Литер 1 (Сооружения)</t>
  </si>
  <si>
    <t>зд насос дреннаж воды (, )</t>
  </si>
  <si>
    <t>здание (ул.Дзержинского, 25 - 98,7кв.м.)</t>
  </si>
  <si>
    <t>Самарская область, г. Октябрьск, ул.Дзержинского, д.25, во дворе дома</t>
  </si>
  <si>
    <t>Площадь 117 кв.м</t>
  </si>
  <si>
    <t>здание бани (ул.Волго-Донская, 9 - 337,8кв.м.)</t>
  </si>
  <si>
    <t>Самарская область, г. Октябрьск, ул.Волго-Донская, д.9</t>
  </si>
  <si>
    <t>Площадь 451,8 кв.м</t>
  </si>
  <si>
    <t>здание бойлерной (пер.Спортивный, 1а - 547,7кв.м.)</t>
  </si>
  <si>
    <t>Самарская область, г. Октябрьск, пер.Спортивный, д.1а</t>
  </si>
  <si>
    <t>Площадь 547,7 кв.м</t>
  </si>
  <si>
    <t>здание бойлерной (ул.Волго-Донская, 9 - 194,9кв.м.)</t>
  </si>
  <si>
    <t>Площадь 194,9 кв.м</t>
  </si>
  <si>
    <t>здание бойлерной (ул.Ленина,  - 80кв.м.)</t>
  </si>
  <si>
    <t>Площадь 80 кв.м</t>
  </si>
  <si>
    <t>Аренда c 09.09.2020 - Общество с ограниченной ответственностью "Управляющая компания "Символ"</t>
  </si>
  <si>
    <t>здание гаража (,  - 31,1кв.м.)</t>
  </si>
  <si>
    <t>Самарская область, г. Октябрьск, , район ОКСД</t>
  </si>
  <si>
    <t>Площадь 31,1 кв.м</t>
  </si>
  <si>
    <t>Оперативное управление c 05.05.2016 -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</si>
  <si>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здание гаража (пер.Спортивный, 1а - 97,1кв.м.)</t>
  </si>
  <si>
    <t>Площадь 97,1 кв.м</t>
  </si>
  <si>
    <t>здание гаража (ул.Аносова,  - 40кв.м.)</t>
  </si>
  <si>
    <t>здание гаража (ул.Ленина, 52 - 60кв.м.)</t>
  </si>
  <si>
    <t>Площадь 60 кв.м</t>
  </si>
  <si>
    <t>здание КНС р-н ОКСД (, )</t>
  </si>
  <si>
    <t>здание конторы (ул.Волго-Донская, 9 - 387,4кв.м.)</t>
  </si>
  <si>
    <t>Площадь 387,4 кв.м</t>
  </si>
  <si>
    <t>Здание корпуса термообработки осадка (Сооружения)</t>
  </si>
  <si>
    <t>Площадь 1383,4 кв.м;</t>
  </si>
  <si>
    <t>здание котельной (пер.Спортивный, 1а - 782,8кв.м.)</t>
  </si>
  <si>
    <t>Площадь 782,8 кв.м</t>
  </si>
  <si>
    <t>здание котельной (ул.Волго-Донская, 9 - 219кв.м.)</t>
  </si>
  <si>
    <t>Площадь 219 кв.м</t>
  </si>
  <si>
    <t>здание котельной (ул.Куйбышева, 21а - 877,5кв.м.)</t>
  </si>
  <si>
    <t>Самарская область, г. Октябрьск, ул.Куйбышева, д.21а</t>
  </si>
  <si>
    <t>Площадь 877,5 кв.м</t>
  </si>
  <si>
    <t>здание котельной (ул.Ленинградская, 87)</t>
  </si>
  <si>
    <t>здание котельной (ул.Пионерская,  - 489,5кв.м.)</t>
  </si>
  <si>
    <t>Самарская область, г. Октябрьск, ул.Пионерская, совхоз</t>
  </si>
  <si>
    <t>Площадь 517,2 кв.м</t>
  </si>
  <si>
    <t>здание модульная котельная (3-го Октября,  - 26,6кв.м.)</t>
  </si>
  <si>
    <t>Самарская область, г. Октябрьск, Правая Волга, 3-го Октября</t>
  </si>
  <si>
    <t>здание модульная котельная (ул.Вологина,  - 57,1кв.м.)</t>
  </si>
  <si>
    <t>Площадь 57,1 кв.м</t>
  </si>
  <si>
    <t>здание модульная котельная (ул.Красногорская,  - 22,4кв.м.)</t>
  </si>
  <si>
    <t>Самарская область, г. Октябрьск, ул.Красногорская, школа №2</t>
  </si>
  <si>
    <t>Площадь 24,2 кв.м</t>
  </si>
  <si>
    <t>здание модульная котельная (ул.Пролетарская,  - 24кв.м.)</t>
  </si>
  <si>
    <t>здание насосной  Пристань (,  - 45кв.м.)</t>
  </si>
  <si>
    <t xml:space="preserve">Самарская область, г. Октябрьск, Пристань, </t>
  </si>
  <si>
    <t>Площадь 45 кв.м</t>
  </si>
  <si>
    <t>здание насосной (ул.Гая, 19)</t>
  </si>
  <si>
    <t>Хозяйственное ведение c 09.09.2010 - Муниципальное унитарное предприятие "Жилищное управление"</t>
  </si>
  <si>
    <t>здание насосной (ул.Колхозная,  - 43,7кв.м.)</t>
  </si>
  <si>
    <t>здание насосной (ул.Колхозная, )</t>
  </si>
  <si>
    <t>Самарская область, г. Октябрьск, ул.Колхозная, скважина №1</t>
  </si>
  <si>
    <t>здание насосной (ул.Первомайская,  - 56,5кв.м.)</t>
  </si>
  <si>
    <t>Площадь 56 кв.м</t>
  </si>
  <si>
    <t>здание насосной (ул.Первомайская, )</t>
  </si>
  <si>
    <t>Самарская область, г. Октябрьск, ул.Первомайская, Линев овраг</t>
  </si>
  <si>
    <t>здание насосной (ул.Шишулина,  - 158,6кв.м.)</t>
  </si>
  <si>
    <t>Площадь 62,8 кв.м</t>
  </si>
  <si>
    <t>здание насосной (ул.Ясная Поляна, )</t>
  </si>
  <si>
    <t>Самарская область, г. Октябрьск, ул.Ясная Поляна, скважина №15</t>
  </si>
  <si>
    <t>здание насосной №6 (,  - 312кв.м.)</t>
  </si>
  <si>
    <t>Самарская область, г. Октябрьск, Первомайск, , насосная №6</t>
  </si>
  <si>
    <t>Площадь 312 кв.м</t>
  </si>
  <si>
    <t>здание насосной ПАЗ (,  - 42,4кв.м.)</t>
  </si>
  <si>
    <t>Первомайск, , район оврага Пустынный скважина № 16</t>
  </si>
  <si>
    <t>здание насосной р-н Пр. Волга (,  - 64кв.м.)</t>
  </si>
  <si>
    <t>Самарская область, г. Октябрьск, , Пустынный овраг</t>
  </si>
  <si>
    <t>Площадь 64 кв.м</t>
  </si>
  <si>
    <t>здание пищеблока (ул.Мичурина,  - 100,8кв.м.)</t>
  </si>
  <si>
    <t>Площадь 130,4 кв.м</t>
  </si>
  <si>
    <t>здание ЦТП (пер.Спортивный, 1а - 190кв.м.)</t>
  </si>
  <si>
    <t>Площадь 190 кв.м</t>
  </si>
  <si>
    <t>зданиеСоляная насосная станция (ул.Спортивная, 1А)</t>
  </si>
  <si>
    <t>Самарская область, г. Октябрьск, ул.Спортивная, д.1А</t>
  </si>
  <si>
    <t>зд-е насос (перекачка акт ил ) (, )</t>
  </si>
  <si>
    <t>иловые площадки (,  - 3787,1кв.м.)</t>
  </si>
  <si>
    <t>Кабельная линия 0,4 кВ  от ТП-105 уличное освещение поликлин</t>
  </si>
  <si>
    <t>Длина 650 м;</t>
  </si>
  <si>
    <t>Камера с регулятором давления по ул.Зеленовская, р-н Костычи</t>
  </si>
  <si>
    <t>Камеры с регулятором давления -  р-н Костычи, ул.Ст.Разина,1</t>
  </si>
  <si>
    <t>Камеры с регулятором давления -  Центральный р-н , ул.Кирова</t>
  </si>
  <si>
    <t>Камеры с регулятором давления - . Центральный р-н (2-й этап)</t>
  </si>
  <si>
    <t xml:space="preserve">Камеры с регулятором давления  Центральный р-н, ул.Аносова- </t>
  </si>
  <si>
    <t>Канал сети от ВОЧД-6 (Сети канализационные)</t>
  </si>
  <si>
    <t>Длина 499,35 м;</t>
  </si>
  <si>
    <t>Канал сети у водозабора (Сети канализационные)</t>
  </si>
  <si>
    <t>Канал сети ул Гая,Гоголя (Сети канализационные)</t>
  </si>
  <si>
    <t>Самарская область, г. Октябрьск, , ул Гая,Гоголя</t>
  </si>
  <si>
    <t>Канал сети ул Гоголя (Сети канализационные)</t>
  </si>
  <si>
    <t>Длина 467 м;</t>
  </si>
  <si>
    <t>Канал сети ул Дзержинского (Сети канализационные)</t>
  </si>
  <si>
    <t>Длина 129,16 м;</t>
  </si>
  <si>
    <t>Канал сети ул Дзержинского-14 (Сети канализационные)</t>
  </si>
  <si>
    <t>Длина 598,2 м;</t>
  </si>
  <si>
    <t>Канал сети ул Ленина (Сети канализационные)</t>
  </si>
  <si>
    <t>Длина 714,5 м;</t>
  </si>
  <si>
    <t>Канал сети ул Лермонтова (Сети канализационные)</t>
  </si>
  <si>
    <t>Канал сети Хлебная база (Сети канализационные)</t>
  </si>
  <si>
    <t>Длина 27,7 м;</t>
  </si>
  <si>
    <t>Канал.сети  Сады (Сети канализационные)</t>
  </si>
  <si>
    <t>Самарская область, г. Октябрьск, Совхоз, , 1</t>
  </si>
  <si>
    <t>Длина 3324,7 м;</t>
  </si>
  <si>
    <t>Канал.сети пер Больничный (Сети канализационные)</t>
  </si>
  <si>
    <t>Длина 587,89 м;</t>
  </si>
  <si>
    <t>Канал.сети пер Кирпичный (Сети канализационные)</t>
  </si>
  <si>
    <t>Длина 1012,5 м;</t>
  </si>
  <si>
    <t>Канал.сети пер Парковый (Сети канализационные)</t>
  </si>
  <si>
    <t>Длина 543,8 м;</t>
  </si>
  <si>
    <t>Длина 504,4 м;</t>
  </si>
  <si>
    <t>Канал.сети пер Школьный (Сети канализационные)</t>
  </si>
  <si>
    <t>Длина 387,8 м;</t>
  </si>
  <si>
    <t>Канал.сети территории хлораторной (Сети канализационные)</t>
  </si>
  <si>
    <t>Канал.сети ТМО (ЦГБ) (Сети канализационные)</t>
  </si>
  <si>
    <t>Длина 495,4 м;</t>
  </si>
  <si>
    <t>Канал.сети ул 3я Нагорная (Сети канализационные)</t>
  </si>
  <si>
    <t>Самарская область, г. Октябрьск, ул.Нагорная, 3</t>
  </si>
  <si>
    <t>Длина 80,4 м;</t>
  </si>
  <si>
    <t>Канал.сети ул Гая (Сети канализационные)</t>
  </si>
  <si>
    <t>Длина 203,9 м;</t>
  </si>
  <si>
    <t>Канал.сети ул Дзержинского (Сети канализационные)</t>
  </si>
  <si>
    <t>Длина 1165,3 м;</t>
  </si>
  <si>
    <t>Канал.сети ул Ленина (Сети канализационные)</t>
  </si>
  <si>
    <t>Длина 535,8 м;</t>
  </si>
  <si>
    <t>Канал.сети ул Шмидта (Сети канализационные)</t>
  </si>
  <si>
    <t>Длина 198 м;</t>
  </si>
  <si>
    <t>Длина 322,7 м;</t>
  </si>
  <si>
    <t>Канал.сети шк № 9 ул Ленина (Сети канализационные)</t>
  </si>
  <si>
    <t>Самарская область, г. Октябрьск, ул.Ленина, школа 9</t>
  </si>
  <si>
    <t>Длина 959,5 м;</t>
  </si>
  <si>
    <t>канализационная насосная станция (здание)</t>
  </si>
  <si>
    <t>Самарская область, г. Октябрьск, р-н ОКСД, , 1</t>
  </si>
  <si>
    <t>Канализационные коммуникации (Сети канализационные)</t>
  </si>
  <si>
    <t>Самарская область, г. Октябрьск, ул.3 Октября, д.17</t>
  </si>
  <si>
    <t>канализационные сети пер.Кирпичный,9а (Сети канализационные)</t>
  </si>
  <si>
    <t>Самарская область, г. Октябрьск, пер.Кирпичный, д.9а</t>
  </si>
  <si>
    <t>Длина 45 м; Ширина 100 м;</t>
  </si>
  <si>
    <t>Канализационные сети пер.Молодежный (Сети канализационные)</t>
  </si>
  <si>
    <t>Длина 96,5 м;</t>
  </si>
  <si>
    <t>Канализационный коллектор (Сети канализационные)</t>
  </si>
  <si>
    <t>Длина 671,2 м;</t>
  </si>
  <si>
    <t>Длина 882,5 м;</t>
  </si>
  <si>
    <t>Канализационный коллектор пер Кирпичный,ул Ленина, ул Дзержи</t>
  </si>
  <si>
    <t>Самарская область, г. Октябрьск, пер.Кирпичный, ЛЕНИНА</t>
  </si>
  <si>
    <t>Длина 615 м;</t>
  </si>
  <si>
    <t>канализационный отстойник ул.Пролетарская (Сооружения)</t>
  </si>
  <si>
    <t>Канализация (Сети канализационные)</t>
  </si>
  <si>
    <t>Канализация Д-160мм 290 п.м. (Сети канализационные)</t>
  </si>
  <si>
    <t>квартира 1 (3-го Октября, 97/1 - 28,3кв.м.)</t>
  </si>
  <si>
    <t>Самарская область, г. Октябрьск, 3-го Октября, д.97, корп.1,  кв.1</t>
  </si>
  <si>
    <t>Площадь 28,3 кв.м</t>
  </si>
  <si>
    <t>квартира 1 (3-го Октября, 97/2 - 28,1кв.м.)</t>
  </si>
  <si>
    <t>Самарская область, г. Октябрьск, 3-го Октября, д.97/2,  кв.1</t>
  </si>
  <si>
    <t>Площадь 28,1 кв.м</t>
  </si>
  <si>
    <t>квартира 1 (978 км., 10 - 37,5кв.м.)</t>
  </si>
  <si>
    <t>Самарская область, г. Октябрьск, 978 км., д.10,  кв.1</t>
  </si>
  <si>
    <t>Площадь 37,5 кв.м</t>
  </si>
  <si>
    <t>квартира 1 (пер.Верхний, 7 - 28,9кв.м.)</t>
  </si>
  <si>
    <t>Самарская область, г. Октябрьск, пер.Верхний, д.7,  кв.1</t>
  </si>
  <si>
    <t>Площадь 28,9 кв.м</t>
  </si>
  <si>
    <t>квартира 1 (пер.Кирпичный, 16 - 29,1кв.м.)</t>
  </si>
  <si>
    <t>Самарская область, г. Октябрьск, пер.Кирпичный, д.16,  кв.1</t>
  </si>
  <si>
    <t>Площадь 29,1 кв.м</t>
  </si>
  <si>
    <t>квартира 1 (пер.Комсомольский, 8 - 13,8кв.м.)</t>
  </si>
  <si>
    <t>Самарская область, г. Октябрьск, пер.Комсомольский, д.8,  кв.1</t>
  </si>
  <si>
    <t>Площадь 13,8 кв.м</t>
  </si>
  <si>
    <t>квартира 1 (ул.3 Октября, 15 - 56,5кв.м.)</t>
  </si>
  <si>
    <t>Самарская область, г. Октябрьск, ул.3 Октября, д.15,  кв.1</t>
  </si>
  <si>
    <t>Площадь 56,5 кв.м</t>
  </si>
  <si>
    <t>квартира 1 (ул.3 Октября, 97 - 38,4кв.м.)</t>
  </si>
  <si>
    <t>Самарская область, г. Октябрьск, ул.3 Октября, д.97,  кв.1</t>
  </si>
  <si>
    <t>Площадь 38,4 кв.м</t>
  </si>
  <si>
    <t>квартира 1 (ул.8 Марта, 20 - 27,6кв.м.)</t>
  </si>
  <si>
    <t>Самарская область, г. Октябрьск, ул.8 Марта, д.20,  кв.1</t>
  </si>
  <si>
    <t>Площадь 27,6 кв.м</t>
  </si>
  <si>
    <t>квартира 1 (ул.Белорусская, 1 - 45,6кв.м.)</t>
  </si>
  <si>
    <t>Самарская область, г. Октябрьск, ул.Белорусская, д.1,  кв.1</t>
  </si>
  <si>
    <t>Площадь 45,6 кв.м</t>
  </si>
  <si>
    <t>квартира 1 (ул.Береговая, 11 - 41кв.м.)</t>
  </si>
  <si>
    <t>Самарская область, г. Октябрьск, ул.Береговая, д.11,  кв.1</t>
  </si>
  <si>
    <t>Площадь 41 кв.м</t>
  </si>
  <si>
    <t>квартира 1 (ул.Береговая, 18 - 37кв.м.)</t>
  </si>
  <si>
    <t>Самарская область, г. Октябрьск, ул.Береговая, д.18,  кв.1</t>
  </si>
  <si>
    <t>Площадь 37 кв.м</t>
  </si>
  <si>
    <t>квартира 1 (ул.Береговая, 21 - 28,4кв.м.)</t>
  </si>
  <si>
    <t>Самарская область, г. Октябрьск, ул.Береговая, д.21,  кв.1</t>
  </si>
  <si>
    <t>Площадь 28,4 кв.м</t>
  </si>
  <si>
    <t>квартира 1 (ул.Березовая, 3 - 54,6кв.м.)</t>
  </si>
  <si>
    <t>Самарская область, г. Октябрьск, ул.Березовая, д.3,  кв.1</t>
  </si>
  <si>
    <t>Площадь 54,6 кв.м</t>
  </si>
  <si>
    <t>квартира 1 (ул.Водников, 4 - 34,7кв.м.)</t>
  </si>
  <si>
    <t>Самарская область, г. Октябрьск, ул.Водников, д.4,  кв.1</t>
  </si>
  <si>
    <t>Площадь 34,7 кв.м</t>
  </si>
  <si>
    <t>квартира 1 (ул.Водников, 55 - 13,9кв.м.)</t>
  </si>
  <si>
    <t>Самарская область, г. Октябрьск, ул.Водников, д.55,  кв.1, а</t>
  </si>
  <si>
    <t>Площадь 13,9 кв.м</t>
  </si>
  <si>
    <t>квартира 1 (ул.Водников, 55 - 17кв.м.)</t>
  </si>
  <si>
    <t>Самарская область, г. Октябрьск, ул.Водников, д.55,  кв.1</t>
  </si>
  <si>
    <t>Площадь 17 кв.м</t>
  </si>
  <si>
    <t>квартира 1 (ул.Водников, 8 - 30,5кв.м.)</t>
  </si>
  <si>
    <t>Самарская область, г. Октябрьск, ул.Водников, д.8,  кв.1</t>
  </si>
  <si>
    <t>Площадь 30,5 кв.м</t>
  </si>
  <si>
    <t>квартира 1 (ул.Вокзальная, 13 - 58,2кв.м.)</t>
  </si>
  <si>
    <t>Самарская область, г. Октябрьск, ул.Вокзальная, д.13,  кв.1</t>
  </si>
  <si>
    <t>Площадь 58,2 кв.м</t>
  </si>
  <si>
    <t>квартира 1 (ул.Вокзальная, 7 - 26,3кв.м.)</t>
  </si>
  <si>
    <t>Самарская область, г. Октябрьск, ул.Вокзальная, д.7,  кв.1</t>
  </si>
  <si>
    <t>Площадь 26,3 кв.м</t>
  </si>
  <si>
    <t>квартира 1 (ул.Волго-Донская, 4 - 41кв.м.)</t>
  </si>
  <si>
    <t>Самарская область, г. Октябрьск, ул.Волго-Донская, д.4,  кв.1</t>
  </si>
  <si>
    <t>Площадь 40,2 кв.м</t>
  </si>
  <si>
    <t>квартира 1 (ул.Вологина, 12 - 13,4кв.м.)</t>
  </si>
  <si>
    <t>Самарская область, г. Октябрьск, ул.Вологина, д.12,  кв.1</t>
  </si>
  <si>
    <t>Площадь 13,4 кв.м</t>
  </si>
  <si>
    <t>квартира 1 (ул.Гагарина, 18 - 54,8кв.м.)</t>
  </si>
  <si>
    <t>Самарская область, г. Октябрьск, ул.Гагарина, д.18,  кв.1</t>
  </si>
  <si>
    <t>Площадь 54,8 кв.м</t>
  </si>
  <si>
    <t>квартира 1 (ул.Декабристов, 10 - 63,1кв.м.)</t>
  </si>
  <si>
    <t>Самарская область, г. Октябрьск, ул.Декабристов, д.10,  кв.1</t>
  </si>
  <si>
    <t>Площадь 63,1 кв.м</t>
  </si>
  <si>
    <t>квартира 1 (ул.Декабристов, 16/2 - 33кв.м.)</t>
  </si>
  <si>
    <t>Самарская область, г. Октябрьск, ул.Декабристов, д.16, корп.2,  кв.1</t>
  </si>
  <si>
    <t>Площадь 33 кв.м</t>
  </si>
  <si>
    <t>квартира 1 (ул.Декабристов, 2 - 23,5кв.м.)</t>
  </si>
  <si>
    <t>Самарская область, г. Октябрьск, ул.Декабристов, д.2,  кв.1</t>
  </si>
  <si>
    <t>Площадь 41,2 кв.м</t>
  </si>
  <si>
    <t>квартира 1 (ул.Дзержинского, 20 - 30,8кв.м.)</t>
  </si>
  <si>
    <t>Самарская область, г. Октябрьск, ул.Дзержинского, д.20,  кв.1</t>
  </si>
  <si>
    <t>квартира 1 (ул.Комарова, 7 - 34,2кв.м.)</t>
  </si>
  <si>
    <t>Самарская область, г. Октябрьск, ул.Комарова, д.7,  кв.1</t>
  </si>
  <si>
    <t>Площадь 34,2 кв.м</t>
  </si>
  <si>
    <t>квартира 1 (ул.Комарова, 9 - 39,3кв.м.)</t>
  </si>
  <si>
    <t>Самарская область, г. Октябрьск, ул.Комарова, д.9,  кв.1</t>
  </si>
  <si>
    <t>Площадь 39,3 кв.м</t>
  </si>
  <si>
    <t>квартира 1 (ул.Красногорская, 8 - 24,2кв.м.)</t>
  </si>
  <si>
    <t>Самарская область, г. Октябрьск, ул.Красногорская, д.8,  кв.1</t>
  </si>
  <si>
    <t>квартира 1 (ул.Максима Горького, 140 - 54кв.м.)</t>
  </si>
  <si>
    <t>Самарская область, г. Октябрьск, ул.Максима Горького, д.140,  кв.1</t>
  </si>
  <si>
    <t>Площадь 54 кв.м</t>
  </si>
  <si>
    <t>квартира 1 (ул.Мира, 167 - 50,7кв.м.)</t>
  </si>
  <si>
    <t>Самарская область, г. Октябрьск, ул.Мира, д.167,  кв.1</t>
  </si>
  <si>
    <t>Площадь 50,7 кв.м</t>
  </si>
  <si>
    <t>квартира 1 (ул.Мичурина, 15 - 30кв.м.)</t>
  </si>
  <si>
    <t>Самарская область, г. Октябрьск, ул.Мичурина, д.15,  кв.1</t>
  </si>
  <si>
    <t>Площадь 30 кв.м</t>
  </si>
  <si>
    <t>квартира 1 (ул.Набережная, 19 - 30,6кв.м.)</t>
  </si>
  <si>
    <t>Самарская область, г. Октябрьск, ул.Набережная, д.19,  кв.1</t>
  </si>
  <si>
    <t>Площадь 30,6 кв.м</t>
  </si>
  <si>
    <t>квартира 1 (ул.Набережная, 21 - 22,4кв.м.)</t>
  </si>
  <si>
    <t>Самарская область, г. Октябрьск, ул.Набережная, д.21,  кв.1</t>
  </si>
  <si>
    <t>Площадь 22,4 кв.м</t>
  </si>
  <si>
    <t>квартира 1 (ул.Пионерская, 6 - 43,2кв.м.)</t>
  </si>
  <si>
    <t>Самарская область, г. Октябрьск, ул.Пионерская, д.6,  кв.1</t>
  </si>
  <si>
    <t>Площадь 43,2 кв.м</t>
  </si>
  <si>
    <t>квартира 1 (ул.Пионерская, 6а - 59,8кв.м.)</t>
  </si>
  <si>
    <t>Самарская область, г. Октябрьск, ул.Пионерская, д.6а,  кв.1</t>
  </si>
  <si>
    <t>Площадь 59,8 кв.м</t>
  </si>
  <si>
    <t>квартира 1 (ул.Пирогова, 1 - 42,7кв.м.)</t>
  </si>
  <si>
    <t>Самарская область, г. Октябрьск, ул.Пирогова, д.1,  кв.1</t>
  </si>
  <si>
    <t>Площадь 42,7 кв.м</t>
  </si>
  <si>
    <t>квартира 1 (ул.Плодовая, 1 - 27,1кв.м.)</t>
  </si>
  <si>
    <t>Самарская область, г. Октябрьск, ул.Плодовая, д.1,  кв.1</t>
  </si>
  <si>
    <t>Площадь 27,1 кв.м</t>
  </si>
  <si>
    <t>квартира 1 (ул.Пролетарская, 8 - 35,4кв.м.)</t>
  </si>
  <si>
    <t>Самарская область, г. Октябрьск, ул.Пролетарская, д.8,  кв.1</t>
  </si>
  <si>
    <t>Площадь 35,4 кв.м</t>
  </si>
  <si>
    <t>квартира 1 (ул.Сплавная, 4 - 31,8кв.м.)</t>
  </si>
  <si>
    <t>Самарская область, г. Октябрьск, ул.Сплавная, д.4,  кв.1</t>
  </si>
  <si>
    <t>Площадь 31,8 кв.м</t>
  </si>
  <si>
    <t>квартира 1 (ул.Хлебная, 2 - 56,4кв.м.)</t>
  </si>
  <si>
    <t>Самарская область, г. Октябрьск, ул.Хлебная, д.2,  кв.1</t>
  </si>
  <si>
    <t>Площадь 56,4 кв.м</t>
  </si>
  <si>
    <t>квартира 1 (ул.Хлебная, 3 - 56,7кв.м.)</t>
  </si>
  <si>
    <t>Самарская область, г. Октябрьск, ул.Хлебная, д.3,  кв.1</t>
  </si>
  <si>
    <t>Площадь 56,7 кв.м</t>
  </si>
  <si>
    <t>квартира 1 (ул.Хлебная, 4 - 55,6кв.м.)</t>
  </si>
  <si>
    <t>Самарская область, г. Октябрьск, ул.Хлебная, д.4,  кв.1</t>
  </si>
  <si>
    <t>Площадь 55,6 кв.м</t>
  </si>
  <si>
    <t>квартира 1 (ул.Хлебная, 6 - 55кв.м.)</t>
  </si>
  <si>
    <t>Самарская область, г. Октябрьск, ул.Хлебная, д.6,  кв.1</t>
  </si>
  <si>
    <t>Площадь 55 кв.м</t>
  </si>
  <si>
    <t>квартира 1 (ул.Цветочная, 6 - 54,8кв.м.)</t>
  </si>
  <si>
    <t>Самарская область, г. Октябрьск, ул.Цветочная, д.6,  кв.1</t>
  </si>
  <si>
    <t>квартира 1 (ул.Цветочная, 8 - 55,9кв.м.)</t>
  </si>
  <si>
    <t>Самарская область, г. Октябрьск, ул.Цветочная, д.8,  кв.1</t>
  </si>
  <si>
    <t>Площадь 55,9 кв.м</t>
  </si>
  <si>
    <t>квартира 1 (ул.Шмидта, 24 - 11,7кв.м.)</t>
  </si>
  <si>
    <t>Самарская область, г. Октябрьск, ул.Шмидта, д.24,  кв.1</t>
  </si>
  <si>
    <t>Площадь 11,7 кв.м</t>
  </si>
  <si>
    <t>квартира 10 (3-го Октября, 97/2 - 28,1кв.м.)</t>
  </si>
  <si>
    <t>Самарская область, г. Октябрьск, 3-го Октября, д.97/2,  кв.10</t>
  </si>
  <si>
    <t>квартира 10 (пер.Кирпичный, 16 - 14,5кв.м.)</t>
  </si>
  <si>
    <t>Самарская область, г. Октябрьск, пер.Кирпичный, д.16,  кв.10</t>
  </si>
  <si>
    <t>Площадь 14,5 кв.м</t>
  </si>
  <si>
    <t>квартира 10 (ул.Вокзальная, 8 - 32,5кв.м.)</t>
  </si>
  <si>
    <t>Самарская область, г. Октябрьск, ул.Вокзальная, д.8,  кв.10</t>
  </si>
  <si>
    <t>Площадь 32,5 кв.м</t>
  </si>
  <si>
    <t>квартира 10 (ул.Гая, 43 - 62,3кв.м.)</t>
  </si>
  <si>
    <t>Самарская область, г. Октябрьск, ул.Гая, д.43,  кв.10</t>
  </si>
  <si>
    <t>Площадь 62,3 кв.м</t>
  </si>
  <si>
    <t>квартира 10 (ул.Гая, 58 - 14кв.м.)</t>
  </si>
  <si>
    <t>Самарская область, г. Октябрьск, ул.Гая, д.58,  кв.10</t>
  </si>
  <si>
    <t>Площадь 14 кв.м</t>
  </si>
  <si>
    <t>квартира 10 (ул.Гоголя, 32 - 41,3кв.м.)</t>
  </si>
  <si>
    <t>Самарская область, г. Октябрьск, ул.Гоголя, д.32,  кв.10</t>
  </si>
  <si>
    <t>Площадь 41,3 кв.м</t>
  </si>
  <si>
    <t>квартира 10 (ул.Декабристов, 10 - 34кв.м.)</t>
  </si>
  <si>
    <t>Самарская область, г. Октябрьск, ул.Декабристов, д.10,  кв.10</t>
  </si>
  <si>
    <t>Площадь 34 кв.м</t>
  </si>
  <si>
    <t>квартира 10 (ул.Декабристов, 14 - 33,8кв.м.)</t>
  </si>
  <si>
    <t>Самарская область, г. Октябрьск, ул.Декабристов, д.14,  кв.10</t>
  </si>
  <si>
    <t>Площадь 33,8 кв.м</t>
  </si>
  <si>
    <t>квартира 10 (ул.Декабристов, 16/2 - 33кв.м.)</t>
  </si>
  <si>
    <t>Самарская область, г. Октябрьск, ул.Декабристов, д.16, корп.2,  кв.10</t>
  </si>
  <si>
    <t>квартира 10 (ул.Пирогова, 1 - 61,6кв.м.)</t>
  </si>
  <si>
    <t>Самарская область, г. Октябрьск, ул.Пирогова, д.1,  кв.10</t>
  </si>
  <si>
    <t>Площадь 61,6 кв.м</t>
  </si>
  <si>
    <t>квартира 10 (ул.Станиславского, 2А - 33,5кв.м.)</t>
  </si>
  <si>
    <t>Самарская область, г. Октябрьск, ул.Станиславского, д.2А,  кв.10</t>
  </si>
  <si>
    <t>Площадь 33,5 кв.м</t>
  </si>
  <si>
    <t>квартира 10 (ул.Станиславского, 3 - 32,8кв.м.)</t>
  </si>
  <si>
    <t>Самарская область, г. Октябрьск, ул.Станиславского, д.3,  кв.10</t>
  </si>
  <si>
    <t>Площадь 32,8 кв.м</t>
  </si>
  <si>
    <t>квартира 10 (ул.Центральная, 1а - 44,4кв.м.)</t>
  </si>
  <si>
    <t>Самарская область, г. Октябрьск, ул.Центральная, д.1а,  кв.10</t>
  </si>
  <si>
    <t>Площадь 44,4 кв.м</t>
  </si>
  <si>
    <t>квартира 10 (ул.Центральная, 2 - 40,5кв.м.)</t>
  </si>
  <si>
    <t>Самарская область, г. Октябрьск, ул.Центральная, д.2,  кв.10</t>
  </si>
  <si>
    <t>Площадь 40,5 кв.м</t>
  </si>
  <si>
    <t>квартира 107 (ул.Куйбышева, 20 - 60,6кв.м.)</t>
  </si>
  <si>
    <t>Самарская область, г. Октябрьск, ул.Куйбышева, д.20,  кв.107</t>
  </si>
  <si>
    <t>Площадь 60,6 кв.м</t>
  </si>
  <si>
    <t>квартира 11 (3-го Октября, 97/1 - 28,3кв.м.)</t>
  </si>
  <si>
    <t>Самарская область, г. Октябрьск, 3-го Октября, д.97, корп.1,  кв.11</t>
  </si>
  <si>
    <t>квартира 11 (3-го Октября, 97/2 - 28,1кв.м.)</t>
  </si>
  <si>
    <t>Самарская область, г. Октябрьск, 3-го Октября, д.97/2,  кв.11</t>
  </si>
  <si>
    <t>квартира 11 (пер.Кирпичный, 16 - 19,1кв.м.)</t>
  </si>
  <si>
    <t>Самарская область, г. Октябрьск, пер.Кирпичный, д.16,  кв.11</t>
  </si>
  <si>
    <t>Площадь 19,1 кв.м</t>
  </si>
  <si>
    <t>квартира 11 (ул.3 Октября, 15 - 56,5кв.м.)</t>
  </si>
  <si>
    <t>Самарская область, г. Октябрьск, ул.3 Октября, д.15,  кв.11</t>
  </si>
  <si>
    <t>квартира 11 (ул.Вокзальная, 8 - 11,9кв.м.)</t>
  </si>
  <si>
    <t>Самарская область, г. Октябрьск, ул.Вокзальная, д.8,  кв.11</t>
  </si>
  <si>
    <t>Площадь 11,9 кв.м</t>
  </si>
  <si>
    <t>квартира 11 (ул.Вологина, 12 - 11,1кв.м.)</t>
  </si>
  <si>
    <t>Самарская область, г. Октябрьск, ул.Вологина, д.12,  кв.11</t>
  </si>
  <si>
    <t>Площадь 11,1 кв.м</t>
  </si>
  <si>
    <t>квартира 11 (ул.Пирогова, 1 - 59,2кв.м.)</t>
  </si>
  <si>
    <t>Самарская область, г. Октябрьск, ул.Пирогова, д.1,  кв.11</t>
  </si>
  <si>
    <t>квартира 11 (ул.Станиславского, 2А - 33,6кв.м.)</t>
  </si>
  <si>
    <t>Самарская область, г. Октябрьск, ул.Станиславского, д.2А,  кв.11</t>
  </si>
  <si>
    <t>Площадь 33,6 кв.м</t>
  </si>
  <si>
    <t>квартира 11 (ул.Станиславского, 3 - 44,8кв.м.)</t>
  </si>
  <si>
    <t>Самарская область, г. Октябрьск, ул.Станиславского, д.3,  кв.11</t>
  </si>
  <si>
    <t>Площадь 44,8 кв.м</t>
  </si>
  <si>
    <t>квартира 11 (ул.Центральная, 20 - 46,7кв.м.)</t>
  </si>
  <si>
    <t>Самарская область, г. Октябрьск, ул.Центральная, д.20,  кв.11</t>
  </si>
  <si>
    <t>квартира 12 (пер.Кирпичный, 16 - 20,1кв.м.)</t>
  </si>
  <si>
    <t>Самарская область, г. Октябрьск, пер.Кирпичный, д.16,  кв.12</t>
  </si>
  <si>
    <t>Площадь 20,1 кв.м</t>
  </si>
  <si>
    <t>квартира 12 (ул.Вологина, 12 - 28,4кв.м.)</t>
  </si>
  <si>
    <t>Самарская область, г. Октябрьск, ул.Вологина, д.12,  кв.12</t>
  </si>
  <si>
    <t>квартира 12 (ул.Вологина, 8 - 80,5кв.м.)</t>
  </si>
  <si>
    <t>Самарская область, г. Октябрьск, ул.Вологина, д.8,  кв.12</t>
  </si>
  <si>
    <t>Площадь 80,5 кв.м</t>
  </si>
  <si>
    <t>квартира 12 (ул.Гая, 58 - 78кв.м.)</t>
  </si>
  <si>
    <t>Самарская область, г. Октябрьск, ул.Гая, д.58,  кв.12</t>
  </si>
  <si>
    <t>Площадь 78 кв.м</t>
  </si>
  <si>
    <t>квартира 12 (ул.Декабристов, 16/1 - 33кв.м.)</t>
  </si>
  <si>
    <t>Самарская область, г. Октябрьск, ул.Декабристов, д.16, корп.1,  кв.12</t>
  </si>
  <si>
    <t>квартира 12 (ул.Куйбышева, 21 - 58,9кв.м.)</t>
  </si>
  <si>
    <t>Самарская область, г. Октябрьск, ул.Куйбышева, д.21,  кв.12</t>
  </si>
  <si>
    <t>Площадь 58,9 кв.м</t>
  </si>
  <si>
    <t>квартира 12 (ул.Пионерская, 6 - 48,9кв.м.)</t>
  </si>
  <si>
    <t>Самарская область, г. Октябрьск, ул.Пионерская, д.6,  кв.12</t>
  </si>
  <si>
    <t>Площадь 48,9 кв.м</t>
  </si>
  <si>
    <t>квартира 12 (ул.Пирогова, 1 - 43,1кв.м.)</t>
  </si>
  <si>
    <t>Самарская область, г. Октябрьск, ул.Пирогова, д.1,  кв.12</t>
  </si>
  <si>
    <t>Площадь 43,1 кв.м</t>
  </si>
  <si>
    <t>квартира 12 (ул.Станиславского, 2А - 33,5кв.м.)</t>
  </si>
  <si>
    <t>Самарская область, г. Октябрьск, ул.Станиславского, д.2А,  кв.12</t>
  </si>
  <si>
    <t>квартира 12 (ул.Станиславского, 3 - 7,9кв.м.)</t>
  </si>
  <si>
    <t>Самарская область, г. Октябрьск, ул.Станиславского, д.3,  кв.12</t>
  </si>
  <si>
    <t>Площадь 7,9 кв.м</t>
  </si>
  <si>
    <t>квартира 13 (3-го Октября, 97/1 - 36кв.м.)</t>
  </si>
  <si>
    <t>Самарская область, г. Октябрьск, 3-го Октября, д.97, корп.1,  кв.13</t>
  </si>
  <si>
    <t>Площадь 36 кв.м</t>
  </si>
  <si>
    <t>квартира 13 (3-го Октября, 97/2 - 54,3кв.м.)</t>
  </si>
  <si>
    <t>Самарская область, г. Октябрьск, 3-го Октября, д.97/2,  кв.13</t>
  </si>
  <si>
    <t>Площадь 54,3 кв.м</t>
  </si>
  <si>
    <t>квартира 13 (пер.Кирпичный, 16 - 30,7кв.м.)</t>
  </si>
  <si>
    <t>Самарская область, г. Октябрьск, пер.Кирпичный, д.16,  кв.13</t>
  </si>
  <si>
    <t>Площадь 30,7 кв.м</t>
  </si>
  <si>
    <t>квартира 13 (ул.Белорусская, 1 - 65,9кв.м.)</t>
  </si>
  <si>
    <t>Самарская область, г. Октябрьск, ул.Белорусская, д.1,  кв.13</t>
  </si>
  <si>
    <t>Площадь 65,9 кв.м</t>
  </si>
  <si>
    <t>квартира 13 (ул.Вологина, 12 - 45кв.м.)</t>
  </si>
  <si>
    <t>Самарская область, г. Октябрьск, ул.Вологина, д.12,  кв.13</t>
  </si>
  <si>
    <t>квартира 13 (ул.Декабристов, 10 - 51,2кв.м.)</t>
  </si>
  <si>
    <t>Самарская область, г. Октябрьск, ул.Декабристов, д.10,  кв.13</t>
  </si>
  <si>
    <t>Площадь 51,2 кв.м</t>
  </si>
  <si>
    <t>квартира 13 (ул.Декабристов, 2 - 62,3кв.м.)</t>
  </si>
  <si>
    <t>Самарская область, г. Октябрьск, ул.Декабристов, д.2,  кв.13</t>
  </si>
  <si>
    <t>квартира 13 (ул.Куйбышева, 20 - 36,8кв.м.)</t>
  </si>
  <si>
    <t>Самарская область, г. Октябрьск, ул.Куйбышева, д.20,  кв.13</t>
  </si>
  <si>
    <t>Площадь 36,8 кв.м</t>
  </si>
  <si>
    <t>квартира 13 (ул.Станиславского, 2А - 33,3кв.м.)</t>
  </si>
  <si>
    <t>Самарская область, г. Октябрьск, ул.Станиславского, д.2А,  кв.13</t>
  </si>
  <si>
    <t>Площадь 33,3 кв.м</t>
  </si>
  <si>
    <t>квартира 13 (ул.Станиславского, 3 - 28,3кв.м.)</t>
  </si>
  <si>
    <t>Самарская область, г. Октябрьск, ул.Станиславского, д.3,  кв.13</t>
  </si>
  <si>
    <t>квартира 136 (ул.3 Октября, 2 - 36,2кв.м.)</t>
  </si>
  <si>
    <t>Самарская область, г. Октябрьск, ул.3 Октября, д.2,  кв.136</t>
  </si>
  <si>
    <t>Площадь 36,2 кв.м</t>
  </si>
  <si>
    <t>квартира 14 (пер.Кирпичный, 16 - 40,6кв.м.)</t>
  </si>
  <si>
    <t>Самарская область, г. Октябрьск, пер.Кирпичный, д.16,  кв.14</t>
  </si>
  <si>
    <t>Площадь 40,6 кв.м</t>
  </si>
  <si>
    <t>квартира 14 (ул.3 Октября, 15 - 48,6кв.м.)</t>
  </si>
  <si>
    <t>Самарская область, г. Октябрьск, ул.3 Октября, д.15,  кв.14</t>
  </si>
  <si>
    <t>Площадь 48,6 кв.м</t>
  </si>
  <si>
    <t>квартира 14 (ул.3 Октября, 16 - 29кв.м.)</t>
  </si>
  <si>
    <t>Самарская область, г. Октябрьск, ул.3 Октября, д.16,  кв.14</t>
  </si>
  <si>
    <t>Площадь 29 кв.м</t>
  </si>
  <si>
    <t>квартира 14 (ул.Вологина, 12 - 44,8кв.м.)</t>
  </si>
  <si>
    <t>Самарская область, г. Октябрьск, ул.Вологина, д.12,  кв.14</t>
  </si>
  <si>
    <t>квартира 14 (ул.Декабристов, 14 - 33,6кв.м.)</t>
  </si>
  <si>
    <t>Самарская область, г. Октябрьск, ул.Декабристов, д.14,  кв.14</t>
  </si>
  <si>
    <t>квартира 14 (ул.Декабристов, 16/2 - 44кв.м.)</t>
  </si>
  <si>
    <t>Самарская область, г. Октябрьск, ул.Декабристов, д.16, корп.2,  кв.14</t>
  </si>
  <si>
    <t>Площадь 44 кв.м</t>
  </si>
  <si>
    <t>квартира 14 (ул.Мичурина, 5 - 37,3кв.м.)</t>
  </si>
  <si>
    <t>Самарская область, г. Октябрьск, ул.Мичурина, д.5,  кв.14</t>
  </si>
  <si>
    <t>Площадь 37,3 кв.м</t>
  </si>
  <si>
    <t>квартира 14 (ул.Сакко и Ванцетти, 22 - 40,7кв.м.)</t>
  </si>
  <si>
    <t>Самарская область, г. Октябрьск, ул.Сакко и Ванцетти, д.22,  кв.14</t>
  </si>
  <si>
    <t>Площадь 40,7 кв.м</t>
  </si>
  <si>
    <t>квартира 14 (ул.Станиславского, 3 - 33,5кв.м.)</t>
  </si>
  <si>
    <t>Самарская область, г. Октябрьск, ул.Станиславского, д.3,  кв.14</t>
  </si>
  <si>
    <t>квартира 15 (пер.Кирпичный, 16 - 34,1кв.м.)</t>
  </si>
  <si>
    <t>Самарская область, г. Октябрьск, пер.Кирпичный, д.16,  кв.15</t>
  </si>
  <si>
    <t>Площадь 34,1 кв.м</t>
  </si>
  <si>
    <t>квартира 15 (ул.3 Октября, 15 - 43,6кв.м.)</t>
  </si>
  <si>
    <t>Самарская область, г. Октябрьск, ул.3 Октября, д.15,  кв.15</t>
  </si>
  <si>
    <t>Площадь 43,6 кв.м</t>
  </si>
  <si>
    <t>квартира 15 (ул.Вологина, 12 - 45кв.м.)</t>
  </si>
  <si>
    <t>Самарская область, г. Октябрьск, ул.Вологина, д.12,  кв.15</t>
  </si>
  <si>
    <t>квартира 15 (ул.Декабристов, 10 - 34кв.м.)</t>
  </si>
  <si>
    <t>Самарская область, г. Октябрьск, ул.Декабристов, д.10,  кв.15</t>
  </si>
  <si>
    <t>квартира 15 (ул.Декабристов, 14 - 33,7кв.м.)</t>
  </si>
  <si>
    <t>Самарская область, г. Октябрьск, ул.Декабристов, д.14,  кв.15</t>
  </si>
  <si>
    <t>Площадь 33,7 кв.м</t>
  </si>
  <si>
    <t>квартира 15 (ул.Мичурина, 1 - 59,4кв.м.)</t>
  </si>
  <si>
    <t>Самарская область, г. Октябрьск, ул.Мичурина, д.1,  кв.15</t>
  </si>
  <si>
    <t>Площадь 59,4 кв.м</t>
  </si>
  <si>
    <t>квартира 15 (ул.Станиславского, 2А - 28,9кв.м.)</t>
  </si>
  <si>
    <t>Самарская область, г. Октябрьск, ул.Станиславского, д.2А,  кв.15</t>
  </si>
  <si>
    <t>квартира 15 (ул.Станиславского, 3 - 33,3кв.м.)</t>
  </si>
  <si>
    <t>Самарская область, г. Октябрьск, ул.Станиславского, д.3,  кв.15</t>
  </si>
  <si>
    <t>квартира 16 (3-го Октября, 15/2 - 35,7кв.м.)</t>
  </si>
  <si>
    <t>Самарская область, г. Октябрьск, 3-го Октября, д.15/2,  кв.16</t>
  </si>
  <si>
    <t>Площадь 35,7 кв.м</t>
  </si>
  <si>
    <t>квартира 16 (3-го Октября, 97/2 - 28,1кв.м.)</t>
  </si>
  <si>
    <t>Самарская область, г. Октябрьск, 3-го Октября, д.97/2,  кв.16</t>
  </si>
  <si>
    <t>квартира 16 (пер.Кирпичный, 16 - 19,9кв.м.)</t>
  </si>
  <si>
    <t>Самарская область, г. Октябрьск, пер.Кирпичный, д.16,  кв.16</t>
  </si>
  <si>
    <t>Площадь 19,9 кв.м</t>
  </si>
  <si>
    <t>квартира 16 (пер.Кирпичный, 29 - 52,8кв.м.)</t>
  </si>
  <si>
    <t>Самарская область, г. Октябрьск, пер.Кирпичный, д.29,  кв.16</t>
  </si>
  <si>
    <t>Площадь 52,8 кв.м</t>
  </si>
  <si>
    <t>квартира 16 (ул.Белорусская, 1 - 65,8кв.м.)</t>
  </si>
  <si>
    <t>Самарская область, г. Октябрьск, ул.Белорусская, д.1,  кв.16</t>
  </si>
  <si>
    <t>Площадь 65,8 кв.м</t>
  </si>
  <si>
    <t>квартира 16 (ул.Вологина, 12 - 35,5кв.м.)</t>
  </si>
  <si>
    <t>Самарская область, г. Октябрьск, ул.Вологина, д.12,  кв.16</t>
  </si>
  <si>
    <t>Площадь 35,5 кв.м</t>
  </si>
  <si>
    <t>квартира 16 (ул.Гоголя, 21 - 59кв.м.)</t>
  </si>
  <si>
    <t>Самарская область, г. Октябрьск, ул.Гоголя, д.21,  кв.16</t>
  </si>
  <si>
    <t>Площадь 59 кв.м</t>
  </si>
  <si>
    <t>квартира 16 (ул.Декабристов, 10 - 31,4кв.м.)</t>
  </si>
  <si>
    <t>Самарская область, г. Октябрьск, ул.Декабристов, д.10,  кв.16</t>
  </si>
  <si>
    <t>Площадь 31,4 кв.м</t>
  </si>
  <si>
    <t>квартира 16 (ул.Декабристов, 16/2 - 28кв.м.)</t>
  </si>
  <si>
    <t>Самарская область, г. Октябрьск, ул.Декабристов, д.16, корп.2,  кв.16</t>
  </si>
  <si>
    <t>Площадь 28 кв.м</t>
  </si>
  <si>
    <t>квартира 16 (ул.Станиславского, 3 - 3,6кв.м.)</t>
  </si>
  <si>
    <t>Самарская область, г. Октябрьск, ул.Станиславского, д.3,  кв.16</t>
  </si>
  <si>
    <t>Площадь 3,6 кв.м</t>
  </si>
  <si>
    <t>квартира 17 (3-го Октября, 97/1 - 33,3кв.м.)</t>
  </si>
  <si>
    <t>Самарская область, г. Октябрьск, 3-го Октября, д.97, корп.1,  кв.17</t>
  </si>
  <si>
    <t>квартира 17 (3-го Октября, 97/2 - 44,4кв.м.)</t>
  </si>
  <si>
    <t>Самарская область, г. Октябрьск, 3-го Октября, д.97/2,  кв.17</t>
  </si>
  <si>
    <t>квартира 17 (пер.Кирпичный, 16 - 19,3кв.м.)</t>
  </si>
  <si>
    <t>Самарская область, г. Октябрьск, пер.Кирпичный, д.16,  кв.17</t>
  </si>
  <si>
    <t>Площадь 19,3 кв.м</t>
  </si>
  <si>
    <t>квартира 17 (ул.Декабристов, 14 - 50,5кв.м.)</t>
  </si>
  <si>
    <t>Самарская область, г. Октябрьск, ул.Декабристов, д.14,  кв.17</t>
  </si>
  <si>
    <t>Площадь 50,5 кв.м</t>
  </si>
  <si>
    <t>квартира 17 (ул.Декабристов, 16/1 - 44,9кв.м.)</t>
  </si>
  <si>
    <t>Самарская область, г. Октябрьск, ул.Декабристов, д.16, корп.1,  кв.17</t>
  </si>
  <si>
    <t>Площадь 44,9 кв.м</t>
  </si>
  <si>
    <t>квартира 17 (ул.Станиславского, 2А - 33,5кв.м.)</t>
  </si>
  <si>
    <t>Самарская область, г. Октябрьск, ул.Станиславского, д.2А,  кв.17</t>
  </si>
  <si>
    <t>квартира 17 (ул.Центральная, 18 - 47,3кв.м.)</t>
  </si>
  <si>
    <t>Самарская область, г. Октябрьск, ул.Центральная, д.18,  кв.17</t>
  </si>
  <si>
    <t>Площадь 47,3 кв.м</t>
  </si>
  <si>
    <t>квартира 17 (ул.Центральная, 21 - 46,2кв.м.)</t>
  </si>
  <si>
    <t>Самарская область, г. Октябрьск, ул.Центральная, д.21,  кв.17</t>
  </si>
  <si>
    <t>Площадь 46,2 кв.м</t>
  </si>
  <si>
    <t>квартира 18 (3-го Октября, 97/1 - 49,6кв.м.)</t>
  </si>
  <si>
    <t>Самарская область, г. Октябрьск, 3-го Октября, д.97, корп.1,  кв.18</t>
  </si>
  <si>
    <t>Площадь 49,6 кв.м</t>
  </si>
  <si>
    <t>квартира 18 (пер.Кирпичный, 16 - 19,3кв.м.)</t>
  </si>
  <si>
    <t>Самарская область, г. Октябрьск, пер.Кирпичный, д.16,  кв.18</t>
  </si>
  <si>
    <t>квартира 18 (ул.Ленина, 61 - 46кв.м.)</t>
  </si>
  <si>
    <t>Самарская область, г. Октябрьск, ул.Ленина, д.61,  кв.18</t>
  </si>
  <si>
    <t>Площадь 58,7 кв.м</t>
  </si>
  <si>
    <t>квартира 18 (ул.Пионерская, 14 - 36,5кв.м.)</t>
  </si>
  <si>
    <t>Самарская область, г. Октябрьск, ул.Пионерская, д.14,  кв.18</t>
  </si>
  <si>
    <t>Площадь 36,5 кв.м</t>
  </si>
  <si>
    <t>квартира 18 (ул.Станиславского, 2А - 33,6кв.м.)</t>
  </si>
  <si>
    <t>Самарская область, г. Октябрьск, ул.Станиславского, д.2А,  кв.18</t>
  </si>
  <si>
    <t>квартира 18 (ул.Станиславского, 3 - 80,2кв.м.)</t>
  </si>
  <si>
    <t>Самарская область, г. Октябрьск, ул.Станиславского, д.3,  кв.18</t>
  </si>
  <si>
    <t>Площадь 80,2 кв.м</t>
  </si>
  <si>
    <t>квартира 19 (3-го Октября, 15/2 - 33,3кв.м.)</t>
  </si>
  <si>
    <t>Самарская область, г. Октябрьск, 3-го Октября, д.15/2,  кв.19</t>
  </si>
  <si>
    <t>квартира 19 (3-го Октября, 97/2 - 28,1кв.м.)</t>
  </si>
  <si>
    <t>Самарская область, г. Октябрьск, 3-го Октября, д.97/2,  кв.19</t>
  </si>
  <si>
    <t>квартира 19 (пер.Кирпичный, 16 - 20кв.м.)</t>
  </si>
  <si>
    <t>Самарская область, г. Октябрьск, пер.Кирпичный, д.16,  кв.19</t>
  </si>
  <si>
    <t>Площадь 20 кв.м</t>
  </si>
  <si>
    <t>квартира 19 (ул.Сакко и Ванцетти, 18 - 58,7кв.м.)</t>
  </si>
  <si>
    <t>Самарская область, г. Октябрьск, ул.Сакко и Ванцетти, д.18,  кв.19</t>
  </si>
  <si>
    <t>квартира 19 (ул.Станиславского, 2А - 33,5кв.м.)</t>
  </si>
  <si>
    <t>Самарская область, г. Октябрьск, ул.Станиславского, д.2А,  кв.19</t>
  </si>
  <si>
    <t>квартира 19 (ул.Станиславского, 3 - 28,1кв.м.)</t>
  </si>
  <si>
    <t>Самарская область, г. Октябрьск, ул.Станиславского, д.3,  кв.19</t>
  </si>
  <si>
    <t>квартира 19 (ул.Центральная, 8 - 31,8кв.м.)</t>
  </si>
  <si>
    <t>Самарская область, г. Октябрьск, ул.Центральная, д.8,  кв.19</t>
  </si>
  <si>
    <t>квартира 2 (3-го Октября, 15/2 - 35,7кв.м.)</t>
  </si>
  <si>
    <t>Самарская область, г. Октябрьск, 3-го Октября, д.15/2,  кв.2</t>
  </si>
  <si>
    <t>квартира 2 (3-го Октября, 97/2 - 28,1кв.м.)</t>
  </si>
  <si>
    <t>Самарская область, г. Октябрьск, 3-го Октября, д.97/2,  кв.2</t>
  </si>
  <si>
    <t>квартира 2 (978 км., 10 - 17,8кв.м.)</t>
  </si>
  <si>
    <t>Самарская область, г. Октябрьск, 978 км., д.10,  кв.2</t>
  </si>
  <si>
    <t>Площадь 17,8 кв.м</t>
  </si>
  <si>
    <t>квартира 2 (пер.Водный, 1 - 42,6кв.м.)</t>
  </si>
  <si>
    <t>Самарская область, г. Октябрьск, пер.Водный, д.1,  кв.2</t>
  </si>
  <si>
    <t>Площадь 42,6 кв.м</t>
  </si>
  <si>
    <t>квартира 2 (пер.Кирпичный, 16 - 19,7кв.м.)</t>
  </si>
  <si>
    <t>Самарская область, г. Октябрьск, пер.Кирпичный, д.16,  кв.2</t>
  </si>
  <si>
    <t>Площадь 19,7 кв.м</t>
  </si>
  <si>
    <t>квартира 2 (пер.Комсомольский, 8 - 19,5кв.м.)</t>
  </si>
  <si>
    <t>Самарская область, г. Октябрьск, пер.Комсомольский, д.8,  кв.2</t>
  </si>
  <si>
    <t>Площадь 19,5 кв.м</t>
  </si>
  <si>
    <t>квартира 2 (проезд.3-й, 4 - 54,7кв.м.)</t>
  </si>
  <si>
    <t>Самарская область, г. Октябрьск, проезд.3-й, д.4,  кв.2</t>
  </si>
  <si>
    <t>Площадь 54,7 кв.м</t>
  </si>
  <si>
    <t>квартира 2 (проезд.3-й, 6 - 58,7кв.м.)</t>
  </si>
  <si>
    <t>Самарская область, г. Октябрьск, проезд.3-й, д.6,  кв.2</t>
  </si>
  <si>
    <t>квартира 2 (ул.3 Октября, 2 - 43,5кв.м.)</t>
  </si>
  <si>
    <t>Самарская область, г. Октябрьск, ул.3 Октября, д.2,  кв.2</t>
  </si>
  <si>
    <t>Площадь 43,5 кв.м</t>
  </si>
  <si>
    <t>квартира 2 (ул.Березовая, 6 - 54,2кв.м.)</t>
  </si>
  <si>
    <t>Самарская область, г. Октябрьск, ул.Березовая, д.6,  кв.2</t>
  </si>
  <si>
    <t>Площадь 54,2 кв.м</t>
  </si>
  <si>
    <t>квартира 2 (ул.Весенняя, 25 - 50,9кв.м.)</t>
  </si>
  <si>
    <t>Самарская область, г. Октябрьск, ул.Весенняя, д.25,  кв.2</t>
  </si>
  <si>
    <t>Площадь 50,9 кв.м</t>
  </si>
  <si>
    <t>квартира 2 (ул.Водников, 4 - 25,1кв.м.)</t>
  </si>
  <si>
    <t>Самарская область, г. Октябрьск, ул.Водников, д.4,  кв.2</t>
  </si>
  <si>
    <t>Площадь 25,1 кв.м</t>
  </si>
  <si>
    <t>квартира 2 (ул.Вокзальная, 8 - 23кв.м.)</t>
  </si>
  <si>
    <t>Самарская область, г. Октябрьск, ул.Вокзальная, д.8,  кв.2</t>
  </si>
  <si>
    <t>Площадь 23 кв.м</t>
  </si>
  <si>
    <t>квартира 2 (ул.Гагарина, 18 - 55,6кв.м.)</t>
  </si>
  <si>
    <t>Самарская область, г. Октябрьск, ул.Гагарина, д.18,  кв.2</t>
  </si>
  <si>
    <t>квартира 2 (ул.Гоголя, 21 - 37,9кв.м.)</t>
  </si>
  <si>
    <t>Самарская область, г. Октябрьск, ул.Гоголя, д.21,  кв.2</t>
  </si>
  <si>
    <t>Площадь 37,9 кв.м</t>
  </si>
  <si>
    <t>квартира 2 (ул.Декабристов, 16/1 - 37кв.м.)</t>
  </si>
  <si>
    <t>Самарская область, г. Октябрьск, ул.Декабристов, д.16, корп.1,  кв.2</t>
  </si>
  <si>
    <t>квартира 2 (ул.Декабристов, 16/2 - 33кв.м.)</t>
  </si>
  <si>
    <t>Самарская область, г. Октябрьск, ул.Декабристов, д.16, корп.2,  кв.2</t>
  </si>
  <si>
    <t>квартира 2 (ул.Красногорская, 8 - 21,3кв.м.)</t>
  </si>
  <si>
    <t>Самарская область, г. Октябрьск, ул.Красногорская, д.8,  кв.2</t>
  </si>
  <si>
    <t>Площадь 21,3 кв.м</t>
  </si>
  <si>
    <t>квартира 2 (ул.Куйбышева, 21 - 35,7кв.м.)</t>
  </si>
  <si>
    <t>Самарская область, г. Октябрьск, ул.Куйбышева, д.21,  кв.2</t>
  </si>
  <si>
    <t>квартира 2 (ул.Луговая, 11 - 32,5кв.м.)</t>
  </si>
  <si>
    <t>Самарская область, г. Октябрьск, ул.Луговая, д.11,  кв.2</t>
  </si>
  <si>
    <t>квартира 2 (ул.Максима Горького, 148 - 27,3кв.м.)</t>
  </si>
  <si>
    <t>Самарская область, г. Октябрьск, ул.Максима Горького, д.148,  кв.2</t>
  </si>
  <si>
    <t>Площадь 27,3 кв.м</t>
  </si>
  <si>
    <t>квартира 2 (ул.Мичурина, 10 - 61,2кв.м.)</t>
  </si>
  <si>
    <t>Самарская область, г. Октябрьск, ул.Мичурина, д.10,  кв.2</t>
  </si>
  <si>
    <t>Площадь 61,2 кв.м</t>
  </si>
  <si>
    <t>квартира 2 (ул.Мичурина, 13 - 43,1кв.м.)</t>
  </si>
  <si>
    <t>Самарская область, г. Октябрьск, ул.Мичурина, д.13,  кв.2</t>
  </si>
  <si>
    <t>квартира 2 (ул.Пирогова, 1 - 58,6кв.м.)</t>
  </si>
  <si>
    <t>Самарская область, г. Октябрьск, ул.Пирогова, д.1,  кв.2</t>
  </si>
  <si>
    <t>Площадь 58,6 кв.м</t>
  </si>
  <si>
    <t>квартира 2 (ул.Пролетарская, 81 - 31,5кв.м.)</t>
  </si>
  <si>
    <t>Самарская область, г. Октябрьск, ул.Пролетарская, д.81,  кв.2</t>
  </si>
  <si>
    <t>Площадь 31,5 кв.м</t>
  </si>
  <si>
    <t>квартира 2 (ул.Пролетарская, 89 - 56,9кв.м.)</t>
  </si>
  <si>
    <t>Самарская область, г. Октябрьск, ул.Пролетарская, д.89,  кв.2</t>
  </si>
  <si>
    <t>Площадь 56,9 кв.м</t>
  </si>
  <si>
    <t>квартира 2 (ул.Сакко и Ванцетти, 22 - 40кв.м.)</t>
  </si>
  <si>
    <t>Самарская область, г. Октябрьск, ул.Сакко и Ванцетти, д.22,  кв.2</t>
  </si>
  <si>
    <t>Площадь 40 кв.м</t>
  </si>
  <si>
    <t>квартира 2 (ул.Ударная, 14 - 55,1кв.м.)</t>
  </si>
  <si>
    <t>Самарская область, г. Октябрьск, ул.Ударная, д.14,  кв.2</t>
  </si>
  <si>
    <t>Площадь 55,1 кв.м</t>
  </si>
  <si>
    <t>квартира 2 (ул.Цветочная, 8 - 55кв.м.)</t>
  </si>
  <si>
    <t>Самарская область, г. Октябрьск, ул.Цветочная, д.8,  кв.2</t>
  </si>
  <si>
    <t>квартира 2 (ул.Центральная, 21 - 28,9кв.м.)</t>
  </si>
  <si>
    <t>Самарская область, г. Октябрьск, ул.Центральная, д.21,  кв.2</t>
  </si>
  <si>
    <t>квартира 20 (3-го Октября, 97/2 - 28,1кв.м.)</t>
  </si>
  <si>
    <t>Самарская область, г. Октябрьск, 3-го Октября, д.97/2,  кв.20</t>
  </si>
  <si>
    <t>квартира 20 (пер.Кирпичный, 16 - 19,6кв.м.)</t>
  </si>
  <si>
    <t>Самарская область, г. Октябрьск, пер.Кирпичный, д.16,  кв.20</t>
  </si>
  <si>
    <t>Площадь 19,6 кв.м</t>
  </si>
  <si>
    <t>квартира 20 (ул.Станиславского, 2А - 33,2кв.м.)</t>
  </si>
  <si>
    <t>Самарская область, г. Октябрьск, ул.Станиславского, д.2А,  кв.20</t>
  </si>
  <si>
    <t>Площадь 33,2 кв.м</t>
  </si>
  <si>
    <t>квартира 20 (ул.Станиславского, 3 - 28,3кв.м.)</t>
  </si>
  <si>
    <t>Самарская область, г. Октябрьск, ул.Станиславского, д.3,  кв.20</t>
  </si>
  <si>
    <t>квартира 21 (пер.Кирпичный, 16 - 19,6кв.м.)</t>
  </si>
  <si>
    <t>Самарская область, г. Октябрьск, пер.Кирпичный, д.16,  кв.21</t>
  </si>
  <si>
    <t>квартира 21 (ул.Аносова, 68/2 - 45,1кв.м.)</t>
  </si>
  <si>
    <t>Самарская область, г. Октябрьск, ул.Аносова, д.68, корп.2,  кв.21</t>
  </si>
  <si>
    <t>Площадь 45,1 кв.м</t>
  </si>
  <si>
    <t>квартира 21 (ул.Вологина, 12 - 28,1кв.м.)</t>
  </si>
  <si>
    <t>Самарская область, г. Октябрьск, ул.Вологина, д.12,  кв.21</t>
  </si>
  <si>
    <t>квартира 21 (ул.Гагарина, 2 - 36,5кв.м.)</t>
  </si>
  <si>
    <t>Самарская область, г. Октябрьск, ул.Гагарина, д.2,  кв.21</t>
  </si>
  <si>
    <t>квартира 21 (ул.Декабристов, 16/2 - 33кв.м.)</t>
  </si>
  <si>
    <t>Самарская область, г. Октябрьск, ул.Декабристов, д.16, корп.2,  кв.21</t>
  </si>
  <si>
    <t>квартира 21 (ул.Ленина, 47 - 43,5кв.м.)</t>
  </si>
  <si>
    <t>Самарская область, г. Октябрьск, ул.Ленина, д.47,  кв.21</t>
  </si>
  <si>
    <t>квартира 21 (ул.Станиславского, 3 - 33,3кв.м.)</t>
  </si>
  <si>
    <t>Самарская область, г. Октябрьск, ул.Станиславского, д.3,  кв.21</t>
  </si>
  <si>
    <t>квартира 22 (3-го Октября, 97/1 - 28,3кв.м.)</t>
  </si>
  <si>
    <t>Самарская область, г. Октябрьск, 3-го Октября, д.97, корп.1,  кв.22</t>
  </si>
  <si>
    <t>квартира 22 (пер.Кирпичный, 16 - 14,6кв.м.)</t>
  </si>
  <si>
    <t>Самарская область, г. Октябрьск, пер.Кирпичный, д.16,  кв.22</t>
  </si>
  <si>
    <t>Площадь 14,6 кв.м</t>
  </si>
  <si>
    <t>квартира 22 (ул.Вологина, 12 - 28,4кв.м.)</t>
  </si>
  <si>
    <t>Самарская область, г. Октябрьск, ул.Вологина, д.12,  кв.22</t>
  </si>
  <si>
    <t>квартира 22 (ул.Декабристов, 16/1 - 33кв.м.)</t>
  </si>
  <si>
    <t>Самарская область, г. Октябрьск, ул.Декабристов, д.16, корп.1,  кв.22</t>
  </si>
  <si>
    <t>квартира 22 (ул.Пионерская, 6а - 33,6кв.м.)</t>
  </si>
  <si>
    <t>Самарская область, г. Октябрьск, ул.Пионерская, д.6а,  кв.22</t>
  </si>
  <si>
    <t>квартира 22 (ул.Станиславского, 3 - 33,5кв.м.)</t>
  </si>
  <si>
    <t>Самарская область, г. Октябрьск, ул.Станиславского, д.3,  кв.22</t>
  </si>
  <si>
    <t>квартира 23 (3-го Октября, 97/1 - 36кв.м.)</t>
  </si>
  <si>
    <t>Самарская область, г. Октябрьск, 3-го Октября, д.97, корп.1,  кв.23</t>
  </si>
  <si>
    <t>квартира 23 (пер.Кирпичный, 16 - 17,9кв.м.)</t>
  </si>
  <si>
    <t>Самарская область, г. Октябрьск, пер.Кирпичный, д.16,  кв.23</t>
  </si>
  <si>
    <t>Площадь 17,9 кв.м</t>
  </si>
  <si>
    <t>квартира 23 (ул.Вологина, 12 - 17,1кв.м.)</t>
  </si>
  <si>
    <t>Самарская область, г. Октябрьск, ул.Вологина, д.12,  кв.23</t>
  </si>
  <si>
    <t>Площадь 17,1 кв.м</t>
  </si>
  <si>
    <t>квартира 23 (ул.Декабристов, 10 - 34кв.м.)</t>
  </si>
  <si>
    <t>Самарская область, г. Октябрьск, ул.Декабристов, д.10,  кв.23</t>
  </si>
  <si>
    <t>квартира 23 (ул.Декабристов, 14 - 33,7кв.м.)</t>
  </si>
  <si>
    <t>Самарская область, г. Октябрьск, ул.Декабристов, д.14,  кв.23</t>
  </si>
  <si>
    <t>квартира 23 (ул.Станиславского, 3 - 28,2кв.м.)</t>
  </si>
  <si>
    <t>Самарская область, г. Октябрьск, ул.Станиславского, д.3,  кв.23</t>
  </si>
  <si>
    <t>Площадь 28,2 кв.м</t>
  </si>
  <si>
    <t>квартира 23 (ул.Центральная, 21 - 32,7кв.м.)</t>
  </si>
  <si>
    <t>Самарская область, г. Октябрьск, ул.Центральная, д.21,  кв.23</t>
  </si>
  <si>
    <t>Площадь 32,7 кв.м</t>
  </si>
  <si>
    <t>квартира 24 (3-го Октября, 97/1 - 28,1кв.м.)</t>
  </si>
  <si>
    <t>Самарская область, г. Октябрьск, 3-го Октября, д.97, корп.1,  кв.24</t>
  </si>
  <si>
    <t>квартира 24 (3-го Октября, 97/2 - 28,1кв.м.)</t>
  </si>
  <si>
    <t>Самарская область, г. Октябрьск, 3-го Октября, д.97/2,  кв.24</t>
  </si>
  <si>
    <t>квартира 24 (пер.Кирпичный, 16 - 39,8кв.м.)</t>
  </si>
  <si>
    <t>Самарская область, г. Октябрьск, пер.Кирпичный, д.16,  кв.24</t>
  </si>
  <si>
    <t>Площадь 39,8 кв.м</t>
  </si>
  <si>
    <t>квартира 24 (ул.Вологина, 12 - 44,8кв.м.)</t>
  </si>
  <si>
    <t>Самарская область, г. Октябрьск, ул.Вологина, д.12,  кв.24</t>
  </si>
  <si>
    <t>квартира 24 (ул.Декабристов, 16/1 - 33,1кв.м.)</t>
  </si>
  <si>
    <t>Самарская область, г. Октябрьск, ул.Декабристов, д.16, корп.1,  кв.24</t>
  </si>
  <si>
    <t>Площадь 33,1 кв.м</t>
  </si>
  <si>
    <t>квартира 24 (ул.Станиславского, 3 - 32,8кв.м.)</t>
  </si>
  <si>
    <t>Самарская область, г. Октябрьск, ул.Станиславского, д.3,  кв.24</t>
  </si>
  <si>
    <t>квартира 25 (3-го Октября, 97/1 - 28,3кв.м.)</t>
  </si>
  <si>
    <t>Самарская область, г. Октябрьск, 3-го Октября, д.97, корп.1,  кв.25</t>
  </si>
  <si>
    <t>квартира 25 (пер.Кирпичный, 16 - 10,3кв.м.)</t>
  </si>
  <si>
    <t>Самарская область, г. Октябрьск, пер.Кирпичный, д.16,  кв.25</t>
  </si>
  <si>
    <t>Площадь 10,3 кв.м</t>
  </si>
  <si>
    <t>квартира 25 (пер.Кирпичный, 29 - 58,4кв.м.)</t>
  </si>
  <si>
    <t>Самарская область, г. Октябрьск, пер.Кирпичный, д.29,  кв.25</t>
  </si>
  <si>
    <t>Площадь 58,4 кв.м</t>
  </si>
  <si>
    <t>квартира 25 (ул.3 Октября, 15 - 37,1кв.м.)</t>
  </si>
  <si>
    <t>Самарская область, г. Октябрьск, ул.3 Октября, д.15,  кв.25</t>
  </si>
  <si>
    <t>Площадь 37,1 кв.м</t>
  </si>
  <si>
    <t>квартира 25 (ул.Гагарина, 2 - 35кв.м.)</t>
  </si>
  <si>
    <t>Самарская область, г. Октябрьск, ул.Гагарина, д.2,  кв.25</t>
  </si>
  <si>
    <t>Площадь 35 кв.м</t>
  </si>
  <si>
    <t>квартира 25 (ул.Декабристов, 16/1 - 33,1кв.м.)</t>
  </si>
  <si>
    <t>Самарская область, г. Октябрьск, ул.Декабристов, д.16, корп.1,  кв.25</t>
  </si>
  <si>
    <t>квартира 26 (ул.Вологина, 12 - 35,7кв.м.)</t>
  </si>
  <si>
    <t>Самарская область, г. Октябрьск, ул.Вологина, д.12,  кв.26</t>
  </si>
  <si>
    <t>квартира 26 (ул.Гагарина, 2 - 36,3кв.м.)</t>
  </si>
  <si>
    <t>Самарская область, г. Октябрьск, ул.Гагарина, д.2,  кв.26</t>
  </si>
  <si>
    <t>Площадь 36,3 кв.м</t>
  </si>
  <si>
    <t>квартира 26 (ул.Декабристов, 10 - 33,5кв.м.)</t>
  </si>
  <si>
    <t>Самарская область, г. Октябрьск, ул.Декабристов, д.10,  кв.26</t>
  </si>
  <si>
    <t>квартира 26 (ул.Курская, 2 - 45,8кв.м.)</t>
  </si>
  <si>
    <t>Самарская область, г. Октябрьск, ул.Курская, д.2,  кв.26</t>
  </si>
  <si>
    <t>Площадь 45,8 кв.м</t>
  </si>
  <si>
    <t>квартира 26 (ул.Ленина, 53 - 43,6кв.м.)</t>
  </si>
  <si>
    <t>Самарская область, г. Октябрьск, ул.Ленина, д.53,  кв.26</t>
  </si>
  <si>
    <t>квартира 26 (ул.Станиславского, 3 - 44,5кв.м.)</t>
  </si>
  <si>
    <t>Самарская область, г. Октябрьск, ул.Станиславского, д.3,  кв.26</t>
  </si>
  <si>
    <t>Площадь 44,5 кв.м</t>
  </si>
  <si>
    <t>квартира 27 (3-го Октября, 97/1 - 33кв.м.)</t>
  </si>
  <si>
    <t>Самарская область, г. Октябрьск, 3-го Октября, д.97, корп.1,  кв.27</t>
  </si>
  <si>
    <t>квартира 27 (ул.Аносова, 68/2 - 44,8кв.м.)</t>
  </si>
  <si>
    <t>Самарская область, г. Октябрьск, ул.Аносова, д.68, корп.2,  кв.27</t>
  </si>
  <si>
    <t>квартира 27 (ул.Белорусская, 1 - 45,5кв.м.)</t>
  </si>
  <si>
    <t>Самарская область, г. Октябрьск, ул.Белорусская, д.1,  кв.27</t>
  </si>
  <si>
    <t>Площадь 45,5 кв.м</t>
  </si>
  <si>
    <t>квартира 27 (ул.Вологина, 12 - 28,7кв.м.)</t>
  </si>
  <si>
    <t>Самарская область, г. Октябрьск, ул.Вологина, д.12,  кв.27</t>
  </si>
  <si>
    <t>Площадь 28,7 кв.м</t>
  </si>
  <si>
    <t>квартира 27 (ул.Декабристов, 14 - 33,7кв.м.)</t>
  </si>
  <si>
    <t>Самарская область, г. Октябрьск, ул.Декабристов, д.14,  кв.27</t>
  </si>
  <si>
    <t>квартира 27 (ул.Декабристов, 16/1 - 33кв.м.)</t>
  </si>
  <si>
    <t>Самарская область, г. Октябрьск, ул.Декабристов, д.16, корп.1,  кв.27</t>
  </si>
  <si>
    <t>квартира 28 (3-го Октября, 97/1 - 50кв.м.)</t>
  </si>
  <si>
    <t>Самарская область, г. Октябрьск, 3-го Октября, д.97, корп.1,  кв.28</t>
  </si>
  <si>
    <t>Площадь 50 кв.м</t>
  </si>
  <si>
    <t>квартира 28 (3-го Октября, 97/2 - 49,2кв.м.)</t>
  </si>
  <si>
    <t>Самарская область, г. Октябрьск, 3-го Октября, д.97/2,  кв.28</t>
  </si>
  <si>
    <t>Площадь 49,2 кв.м</t>
  </si>
  <si>
    <t>квартира 28 (ул.Вологина, 12 - 5,4кв.м.)</t>
  </si>
  <si>
    <t>Самарская область, г. Октябрьск, ул.Вологина, д.12,  кв.28</t>
  </si>
  <si>
    <t>Площадь 5,4 кв.м</t>
  </si>
  <si>
    <t>квартира 28 (ул.Декабристов, 10 - 50,4кв.м.)</t>
  </si>
  <si>
    <t>Самарская область, г. Октябрьск, ул.Декабристов, д.10,  кв.28</t>
  </si>
  <si>
    <t>Площадь 50,4 кв.м</t>
  </si>
  <si>
    <t>квартира 28 (ул.Декабристов, 14 - 50,4кв.м.)</t>
  </si>
  <si>
    <t>Самарская область, г. Октябрьск, ул.Декабристов, д.14,  кв.28</t>
  </si>
  <si>
    <t>Площадь 50,6 кв.м</t>
  </si>
  <si>
    <t>квартира 28 (ул.Декабристов, 16/2 - 33кв.м.)</t>
  </si>
  <si>
    <t>Самарская область, г. Октябрьск, ул.Декабристов, д.16, корп.2,  кв.28</t>
  </si>
  <si>
    <t>квартира 28 (ул.Станиславского, 3 - 33,4кв.м.)</t>
  </si>
  <si>
    <t>Самарская область, г. Октябрьск, ул.Станиславского, д.3,  кв.28</t>
  </si>
  <si>
    <t>Площадь 33,4 кв.м</t>
  </si>
  <si>
    <t>квартира 29 (3-го Октября, 97/1 - 28,1кв.м.)</t>
  </si>
  <si>
    <t>Самарская область, г. Октябрьск, 3-го Октября, д.97, корп.1,  кв.29</t>
  </si>
  <si>
    <t>квартира 29 (ул.3 Октября, 1 - 53,6кв.м.)</t>
  </si>
  <si>
    <t>Самарская область, г. Октябрьск, ул.3 Октября, д.1,  кв.29</t>
  </si>
  <si>
    <t>Площадь 53,6 кв.м</t>
  </si>
  <si>
    <t>квартира 29 (ул.Декабристов, 16/1 - 33кв.м.)</t>
  </si>
  <si>
    <t>Самарская область, г. Октябрьск, ул.Декабристов, д.16, корп.1,  кв.29</t>
  </si>
  <si>
    <t>квартира 29 (ул.Станиславского, 3 - 58,2кв.м.)</t>
  </si>
  <si>
    <t>Самарская область, г. Октябрьск, ул.Станиславского, д.3,  кв.29</t>
  </si>
  <si>
    <t>квартира 3 (3-го Октября, 15/2 - 33,6кв.м.)</t>
  </si>
  <si>
    <t>Самарская область, г. Октябрьск, 3-го Октября, д.15/2,  кв.3</t>
  </si>
  <si>
    <t>квартира 3 (3-го Октября, 97/1 - 36кв.м.)</t>
  </si>
  <si>
    <t>Самарская область, г. Октябрьск, 3-го Октября, д.97, корп.1,  кв.3</t>
  </si>
  <si>
    <t>квартира 3 (пер.Кирпичный, 16 - 19,3кв.м.)</t>
  </si>
  <si>
    <t>Самарская область, г. Октябрьск, пер.Кирпичный, д.16,  кв.3</t>
  </si>
  <si>
    <t>квартира 3 (ул.3 Октября, 2 - 59кв.м.)</t>
  </si>
  <si>
    <t>Самарская область, г. Октябрьск, ул.3 Октября, д.2,  кв.3</t>
  </si>
  <si>
    <t>квартира 3 (ул.Весенняя, 22 - 32,5кв.м.)</t>
  </si>
  <si>
    <t>Самарская область, г. Октябрьск, ул.Весенняя, д.22,  кв.3</t>
  </si>
  <si>
    <t>квартира 3 (ул.Вокзальная, 2 - 32,5кв.м.)</t>
  </si>
  <si>
    <t>Самарская область, г. Октябрьск, ул.Вокзальная, д.2,  кв.3</t>
  </si>
  <si>
    <t>квартира 3 (ул.Вокзальная, 9 - 33,9кв.м.)</t>
  </si>
  <si>
    <t>Самарская область, г. Октябрьск, ул.Вокзальная, д.9,  кв.3</t>
  </si>
  <si>
    <t>Площадь 33,9 кв.м</t>
  </si>
  <si>
    <t>квартира 3 (ул.Вологина, 12 - 11,7кв.м.)</t>
  </si>
  <si>
    <t>Самарская область, г. Октябрьск, ул.Вологина, д.12,  кв.3</t>
  </si>
  <si>
    <t>квартира 3 (ул.Декабристов, 16/1 - 56,1кв.м.)</t>
  </si>
  <si>
    <t>Самарская область, г. Октябрьск, ул.Декабристов, д.16, корп.1,  кв.3</t>
  </si>
  <si>
    <t>Площадь 56,1 кв.м</t>
  </si>
  <si>
    <t>квартира 3 (ул.Декабристов, 16/2 - 33,7кв.м.)</t>
  </si>
  <si>
    <t>Самарская область, г. Октябрьск, ул.Декабристов, д.16, корп.2,  кв.3</t>
  </si>
  <si>
    <t>квартира 3 (ул.Кирова, 73 - 30,8кв.м.)</t>
  </si>
  <si>
    <t>Самарская область, г. Октябрьск, ул.Кирова, д.73,  кв.3, улица</t>
  </si>
  <si>
    <t>Площадь 30,8 кв.м</t>
  </si>
  <si>
    <t>квартира 3 (ул.Куйбышева, 20 - 60,3кв.м.)</t>
  </si>
  <si>
    <t>Самарская область, г. Октябрьск, ул.Куйбышева, д.20,  кв.3</t>
  </si>
  <si>
    <t>Площадь 60,3 кв.м</t>
  </si>
  <si>
    <t>квартира 3 (ул.Куйбышева, 21 - 58,7кв.м.)</t>
  </si>
  <si>
    <t>Самарская область, г. Октябрьск, ул.Куйбышева, д.21,  кв.3</t>
  </si>
  <si>
    <t>квартира 3 (ул.Ленина, 90 - 29,7кв.м.)</t>
  </si>
  <si>
    <t>Самарская область, г. Октябрьск, ул.Ленина, д.90,  кв.3</t>
  </si>
  <si>
    <t>Площадь 29,7 кв.м</t>
  </si>
  <si>
    <t>квартира 3 (ул.Набережная, 21 - 42,7кв.м.)</t>
  </si>
  <si>
    <t>Самарская область, г. Октябрьск, ул.Набережная, д.21,  кв.3</t>
  </si>
  <si>
    <t>квартира 3 (ул.Пирогова, 1 - 60,1кв.м.)</t>
  </si>
  <si>
    <t>Самарская область, г. Октябрьск, ул.Пирогова, д.1,  кв.3</t>
  </si>
  <si>
    <t>Площадь 61 кв.м</t>
  </si>
  <si>
    <t>квартира 3 (ул.Пирогова, 3 - 60,5кв.м.)</t>
  </si>
  <si>
    <t>Самарская область, г. Октябрьск, ул.Пирогова, д.3,  кв.3</t>
  </si>
  <si>
    <t>Площадь 60,5 кв.м</t>
  </si>
  <si>
    <t>квартира 3 (ул.Пролетарская, 81 - 31,5кв.м.)</t>
  </si>
  <si>
    <t>Самарская область, г. Октябрьск, ул.Пролетарская, д.81,  кв.3</t>
  </si>
  <si>
    <t>квартира 3 (ул.Пролетарская, 87 - 40,5кв.м.)</t>
  </si>
  <si>
    <t>Самарская область, г. Октябрьск, ул.Пролетарская, д.87,  кв.3</t>
  </si>
  <si>
    <t>квартира 3 (ул.Станиславского, 2А - 33,5кв.м.)</t>
  </si>
  <si>
    <t>Самарская область, г. Октябрьск, ул.Станиславского, д.2А,  кв.3</t>
  </si>
  <si>
    <t>квартира 30 (3-го Октября, 97/1 - 28,1кв.м.)</t>
  </si>
  <si>
    <t>Самарская область, г. Октябрьск, 3-го Октября, д.97, корп.1,  кв.30</t>
  </si>
  <si>
    <t>квартира 30 (ул.Декабристов, 16/2 - 33кв.м.)</t>
  </si>
  <si>
    <t>Самарская область, г. Октябрьск, ул.Декабристов, д.16, корп.2,  кв.30</t>
  </si>
  <si>
    <t>квартира 30 (ул.Дзержинского, 23 - 38,4кв.м.)</t>
  </si>
  <si>
    <t>Самарская область, г. Октябрьск, ул.Дзержинского, д.23,  кв.30</t>
  </si>
  <si>
    <t>квартира 31 (ул.3 Октября, 3 - 50,3кв.м.)</t>
  </si>
  <si>
    <t>Самарская область, г. Октябрьск, ул.3 Октября, д.3,  кв.31</t>
  </si>
  <si>
    <t>Площадь 50,3 кв.м</t>
  </si>
  <si>
    <t>квартира 31 (ул.Аносова, 68/2 - 45,2кв.м.)</t>
  </si>
  <si>
    <t>Самарская область, г. Октябрьск, ул.Аносова, д.68, корп.2,  кв.31</t>
  </si>
  <si>
    <t>Площадь 45,2 кв.м</t>
  </si>
  <si>
    <t>квартира 31 (ул.Вологина, 16 - 29,2кв.м.)</t>
  </si>
  <si>
    <t>Самарская область, г. Октябрьск, ул.Вологина, д.16,  кв.31</t>
  </si>
  <si>
    <t>Площадь 29,2 кв.м</t>
  </si>
  <si>
    <t>квартира 31 (ул.Декабристов, 14 - 33,7кв.м.)</t>
  </si>
  <si>
    <t>Самарская область, г. Октябрьск, ул.Декабристов, д.14,  кв.31</t>
  </si>
  <si>
    <t>квартира 31 (ул.Декабристов, 16/1 - 33,1кв.м.)</t>
  </si>
  <si>
    <t>Самарская область, г. Октябрьск, ул.Декабристов, д.16, корп.1,  кв.31</t>
  </si>
  <si>
    <t>квартира 31 (ул.Станиславского, 3 - 28,1кв.м.)</t>
  </si>
  <si>
    <t>Самарская область, г. Октябрьск, ул.Станиславского, д.3,  кв.31</t>
  </si>
  <si>
    <t>квартира 32 (ул.Декабристов, 16/1 - 33,1кв.м.)</t>
  </si>
  <si>
    <t>Самарская область, г. Октябрьск, ул.Декабристов, д.16, корп.1,  кв.32</t>
  </si>
  <si>
    <t>квартира 32 (ул.Декабристов, 16/2 - 44,1кв.м.)</t>
  </si>
  <si>
    <t>Самарская область, г. Октябрьск, ул.Декабристов, д.16, корп.2,  кв.32</t>
  </si>
  <si>
    <t>Площадь 44,1 кв.м</t>
  </si>
  <si>
    <t>квартира 32 (ул.Пионерская, 6а - 46,9кв.м.)</t>
  </si>
  <si>
    <t>Самарская область, г. Октябрьск, ул.Пионерская, д.6а,  кв.32</t>
  </si>
  <si>
    <t>Площадь 46,9 кв.м</t>
  </si>
  <si>
    <t>квартира 32 (ул.Станиславского, 3 - 32,8кв.м.)</t>
  </si>
  <si>
    <t>Самарская область, г. Октябрьск, ул.Станиславского, д.3,  кв.32</t>
  </si>
  <si>
    <t>квартира 33 (ул.Гоголя, 21 - 58,4кв.м.)</t>
  </si>
  <si>
    <t>Самарская область, г. Октябрьск, ул.Гоголя, д.21,  кв.33</t>
  </si>
  <si>
    <t>квартира 33 (ул.Декабристов, 10 - 30,8кв.м.)</t>
  </si>
  <si>
    <t>Самарская область, г. Октябрьск, ул.Декабристов, д.10,  кв.33</t>
  </si>
  <si>
    <t>квартира 33 (ул.Декабристов, 16/2 - 32,3кв.м.)</t>
  </si>
  <si>
    <t>Самарская область, г. Октябрьск, ул.Декабристов, д.16, корп.2,  кв.33</t>
  </si>
  <si>
    <t>Площадь 32,3 кв.м</t>
  </si>
  <si>
    <t>квартира 33 (ул.Лермонтова, 19 - 57,8кв.м.)</t>
  </si>
  <si>
    <t>Самарская область, г. Октябрьск, ул.Лермонтова, д.19,  кв.33</t>
  </si>
  <si>
    <t>Площадь 57,8 кв.м</t>
  </si>
  <si>
    <t>квартира 33 (ул.Станиславского, 3 - 33,2кв.м.)</t>
  </si>
  <si>
    <t>Самарская область, г. Октябрьск, ул.Станиславского, д.3,  кв.33</t>
  </si>
  <si>
    <t>квартира 34 (ул.Гая, 19 - 78,2кв.м.)</t>
  </si>
  <si>
    <t>Самарская область, г. Октябрьск, ул.Гая, д.19,  кв.34</t>
  </si>
  <si>
    <t>Площадь 78,2 кв.м</t>
  </si>
  <si>
    <t>квартира 34 (ул.Декабристов, 14 - 33,7кв.м.)</t>
  </si>
  <si>
    <t>Самарская область, г. Октябрьск, ул.Декабристов, д.14,  кв.34</t>
  </si>
  <si>
    <t>квартира 34 (ул.Дзержинского, 23 - 37,4кв.м.)</t>
  </si>
  <si>
    <t>Самарская область, г. Октябрьск, ул.Дзержинского, д.23,  кв.34</t>
  </si>
  <si>
    <t>Площадь 37,4 кв.м</t>
  </si>
  <si>
    <t>квартира 34 (ул.Куйбышева, 16 - 44,7кв.м.)</t>
  </si>
  <si>
    <t>Самарская область, г. Октябрьск, ул.Куйбышева, д.16,  кв.34</t>
  </si>
  <si>
    <t>Площадь 44,7 кв.м</t>
  </si>
  <si>
    <t>квартира 34 (ул.Пионерская, 6а - 33,7кв.м.)</t>
  </si>
  <si>
    <t>Самарская область, г. Октябрьск, ул.Пионерская, д.6а,  кв.34</t>
  </si>
  <si>
    <t>квартира 35 (ул.Ленина, 117 - 49,5кв.м.)</t>
  </si>
  <si>
    <t>Самарская область, г. Октябрьск, ул.Ленина, д.117,  кв.35</t>
  </si>
  <si>
    <t>Площадь 49,5 кв.м</t>
  </si>
  <si>
    <t>квартира 35 (ул.Сакко и Ванцетти, 22 - 40,5кв.м.)</t>
  </si>
  <si>
    <t>Самарская область, г. Октябрьск, ул.Сакко и Ванцетти, д.22,  кв.35</t>
  </si>
  <si>
    <t>квартира 36 (ул.Декабристов, 16/1 - 33кв.м.)</t>
  </si>
  <si>
    <t>Самарская область, г. Октябрьск, ул.Декабристов, д.16, корп.1,  кв.36</t>
  </si>
  <si>
    <t>квартира 36 (ул.Декабристов, 16/2 - 33,1кв.м.)</t>
  </si>
  <si>
    <t>Самарская область, г. Октябрьск, ул.Декабристов, д.16, корп.2,  кв.36</t>
  </si>
  <si>
    <t>квартира 36 (ул.Куйбышева, 19 - 45,8кв.м.)</t>
  </si>
  <si>
    <t>Самарская область, г. Октябрьск, ул.Куйбышева, д.19,  кв.36</t>
  </si>
  <si>
    <t>квартира 36 (ул.Станиславского, 3 - 34кв.м.)</t>
  </si>
  <si>
    <t>Самарская область, г. Октябрьск, ул.Станиславского, д.3,  кв.36</t>
  </si>
  <si>
    <t>квартира 36 (ул.Центральная, 8 - 48,3кв.м.)</t>
  </si>
  <si>
    <t>Самарская область, г. Октябрьск, ул.Центральная, д.8,  кв.36</t>
  </si>
  <si>
    <t>Площадь 48,3 кв.м</t>
  </si>
  <si>
    <t>квартира 37 (ул.Декабристов, 14 - 58,2кв.м.)</t>
  </si>
  <si>
    <t>Самарская область, г. Октябрьск, ул.Декабристов, д.14,  кв.37</t>
  </si>
  <si>
    <t>квартира 37 (ул.Станиславского, 3 - 56,3кв.м.)</t>
  </si>
  <si>
    <t>Самарская область, г. Октябрьск, ул.Станиславского, д.3,  кв.37</t>
  </si>
  <si>
    <t>Площадь 56,3 кв.м</t>
  </si>
  <si>
    <t>квартира 38 (ул.Станиславского, 3 - 2,4кв.м.)</t>
  </si>
  <si>
    <t>Самарская область, г. Октябрьск, ул.Станиславского, д.3,  кв.38</t>
  </si>
  <si>
    <t>Площадь 2,4 кв.м</t>
  </si>
  <si>
    <t>квартира 38 (ул.Станиславского, 5 - 29,1кв.м.)</t>
  </si>
  <si>
    <t>Самарская область, г. Октябрьск, ул.Станиславского, д.5,  кв.38</t>
  </si>
  <si>
    <t>квартира 39 (ул.Аносова, 68/2 - 65кв.м.)</t>
  </si>
  <si>
    <t>Самарская область, г. Октябрьск, ул.Аносова, д.68, корп.2,  кв.39</t>
  </si>
  <si>
    <t>Площадь 65 кв.м</t>
  </si>
  <si>
    <t>квартира 39 (ул.Декабристов, 16/1 - 22,9кв.м.)</t>
  </si>
  <si>
    <t>Самарская область, г. Октябрьск, ул.Декабристов, д.16, корп.1,  кв.39</t>
  </si>
  <si>
    <t>Площадь 22,9 кв.м</t>
  </si>
  <si>
    <t>квартира 39 (ул.Декабристов, 16/2 - 33,1кв.м.)</t>
  </si>
  <si>
    <t>Самарская область, г. Октябрьск, ул.Декабристов, д.16, корп.2,  кв.39</t>
  </si>
  <si>
    <t>квартира 39 (ул.Станиславского, 3 - 1,8кв.м.)</t>
  </si>
  <si>
    <t>Самарская область, г. Октябрьск, ул.Станиславского, д.3,  кв.39</t>
  </si>
  <si>
    <t>Площадь 1,8 кв.м</t>
  </si>
  <si>
    <t>квартира 4 (3-го Октября, 15/2 - 33,6кв.м.)</t>
  </si>
  <si>
    <t>Самарская область, г. Октябрьск, 3-го Октября, д.15/2,  кв.4</t>
  </si>
  <si>
    <t>квартира 4 (3-го Октября, 97/1 - 28,1кв.м.)</t>
  </si>
  <si>
    <t>Самарская область, г. Октябрьск, 3-го Октября, д.97, корп.1,  кв.4</t>
  </si>
  <si>
    <t>квартира 4 (3-го Октября, 97/2 - 28,1кв.м.)</t>
  </si>
  <si>
    <t>Самарская область, г. Октябрьск, 3-го Октября, д.97/2,  кв.4</t>
  </si>
  <si>
    <t>квартира 4 (пер.Кирпичный, 16 - 19,6кв.м.)</t>
  </si>
  <si>
    <t>Самарская область, г. Октябрьск, пер.Кирпичный, д.16,  кв.4</t>
  </si>
  <si>
    <t>квартира 4 (ул.Астраханская, 2 - 29,4кв.м.)</t>
  </si>
  <si>
    <t>Самарская область, г. Октябрьск, ул.Астраханская, д.2,  кв.4</t>
  </si>
  <si>
    <t>Площадь 29,4 кв.м</t>
  </si>
  <si>
    <t>квартира 4 (ул.Береговая, 20 - 35,1кв.м.)</t>
  </si>
  <si>
    <t>Самарская область, г. Октябрьск, ул.Береговая, д.20,  кв.4</t>
  </si>
  <si>
    <t>Площадь 35,1 кв.м</t>
  </si>
  <si>
    <t>квартира 4 (ул.Вокзальная, 13 - 15,5кв.м.)</t>
  </si>
  <si>
    <t>Самарская область, г. Октябрьск, ул.Вокзальная, д.13,  кв.4, А</t>
  </si>
  <si>
    <t>Площадь 15,5 кв.м</t>
  </si>
  <si>
    <t>квартира 4 (ул.Вокзальная, 6 - 38,4кв.м.)</t>
  </si>
  <si>
    <t>Самарская область, г. Октябрьск, ул.Вокзальная, д.6,  кв.4</t>
  </si>
  <si>
    <t>квартира 4 (ул.Вокзальная, 8 - 22,4кв.м.)</t>
  </si>
  <si>
    <t>Самарская область, г. Октябрьск, ул.Вокзальная, д.8,  кв.4</t>
  </si>
  <si>
    <t>квартира 4 (ул.Вологина, 10 - 28,3кв.м.)</t>
  </si>
  <si>
    <t>Самарская область, г. Октябрьск, ул.Вологина, д.10,  кв.4</t>
  </si>
  <si>
    <t>квартира 4 (ул.Вологина, 12 - 44,8кв.м.)</t>
  </si>
  <si>
    <t>Самарская область, г. Октябрьск, ул.Вологина, д.12,  кв.4</t>
  </si>
  <si>
    <t>квартира 4 (ул.Гая, 19 - 51,5кв.м.)</t>
  </si>
  <si>
    <t>Самарская область, г. Октябрьск, ул.Гая, д.19,  кв.4</t>
  </si>
  <si>
    <t>Площадь 51,5 кв.м</t>
  </si>
  <si>
    <t>квартира 4 (ул.Декабристов, 10 - 45,7кв.м.)</t>
  </si>
  <si>
    <t>Самарская область, г. Октябрьск, ул.Декабристов, д.10,  кв.4</t>
  </si>
  <si>
    <t>Площадь 45,7 кв.м</t>
  </si>
  <si>
    <t>квартира 4 (ул.Декабристов, 16/2 - 22кв.м.)</t>
  </si>
  <si>
    <t>Самарская область, г. Октябрьск, ул.Декабристов, д.16, корп.2,  кв.4</t>
  </si>
  <si>
    <t>Площадь 22 кв.м</t>
  </si>
  <si>
    <t>квартира 4 (ул.Декабристов, 2 - 43,7кв.м.)</t>
  </si>
  <si>
    <t>Самарская область, г. Октябрьск, ул.Декабристов, д.2,  кв.4</t>
  </si>
  <si>
    <t>Площадь 43,7 кв.м</t>
  </si>
  <si>
    <t>квартира 4 (ул.Пролетарская, 12 - 46,1кв.м.)</t>
  </si>
  <si>
    <t>Самарская область, г. Октябрьск, ул.Пролетарская, д.12,  кв.4</t>
  </si>
  <si>
    <t>Площадь 46,1 кв.м</t>
  </si>
  <si>
    <t>квартира 4 (ул.Пролетарская, 85 - 44,2кв.м.)</t>
  </si>
  <si>
    <t>Самарская область, г. Октябрьск, ул.Пролетарская, д.85,  кв.4</t>
  </si>
  <si>
    <t>Площадь 44,2 кв.м</t>
  </si>
  <si>
    <t>квартира 4 (ул.Пролетарская, 87 - 25,7кв.м.)</t>
  </si>
  <si>
    <t>Самарская область, г. Октябрьск, ул.Пролетарская, д.87,  кв.4</t>
  </si>
  <si>
    <t>Площадь 25,7 кв.м</t>
  </si>
  <si>
    <t>квартира 4 (ул.Станиславского, 2А - 33,6кв.м.)</t>
  </si>
  <si>
    <t>Самарская область, г. Октябрьск, ул.Станиславского, д.2А,  кв.4</t>
  </si>
  <si>
    <t>квартира 4 (ул.Станиславского, 3 - 3,7кв.м.)</t>
  </si>
  <si>
    <t>Самарская область, г. Октябрьск, ул.Станиславского, д.3,  кв.4</t>
  </si>
  <si>
    <t>Площадь 3,7 кв.м</t>
  </si>
  <si>
    <t>квартира 4 (ул.Центральная, 21 - 43,2кв.м.)</t>
  </si>
  <si>
    <t>Самарская область, г. Октябрьск, ул.Центральная, д.21,  кв.4</t>
  </si>
  <si>
    <t>квартира 4 (ул.Шмидта, 26 - 55кв.м.)</t>
  </si>
  <si>
    <t>Самарская область, г. Октябрьск, ул.Шмидта, д.26,  кв.4</t>
  </si>
  <si>
    <t>квартира 4 (ул.Шмидта, 32 - 18,3кв.м.)</t>
  </si>
  <si>
    <t>Самарская область, г. Октябрьск, ул.Шмидта, д.32,  кв.4</t>
  </si>
  <si>
    <t>Площадь 18,3 кв.м</t>
  </si>
  <si>
    <t>квартира 40 (ул.Декабристов, 10 - 76,6кв.м.)</t>
  </si>
  <si>
    <t>Самарская область, г. Октябрьск, ул.Декабристов, д.10,  кв.40</t>
  </si>
  <si>
    <t>Площадь 76,6 кв.м</t>
  </si>
  <si>
    <t>квартира 40 (ул.Сакко и Ванцетти, 18 - 44,2кв.м.)</t>
  </si>
  <si>
    <t>Самарская область, г. Октябрьск, ул.Сакко и Ванцетти, д.18,  кв.40</t>
  </si>
  <si>
    <t>квартира 41 (ул.3 Октября, 12 - 29,6кв.м.)</t>
  </si>
  <si>
    <t>Самарская область, г. Октябрьск, ул.3 Октября, д.12,  кв.41</t>
  </si>
  <si>
    <t>Площадь 29,6 кв.м</t>
  </si>
  <si>
    <t>квартира 41 (ул.Декабристов, 16/1 - 33кв.м.)</t>
  </si>
  <si>
    <t>Самарская область, г. Октябрьск, ул.Декабристов, д.16, корп.1,  кв.41</t>
  </si>
  <si>
    <t>квартира 41 (ул.Декабристов, 16/2 - 44,1кв.м.)</t>
  </si>
  <si>
    <t>Самарская область, г. Октябрьск, ул.Декабристов, д.16, корп.2,  кв.41</t>
  </si>
  <si>
    <t>квартира 41 (ул.Станиславского, 3 - 33,2кв.м.)</t>
  </si>
  <si>
    <t>Самарская область, г. Октябрьск, ул.Станиславского, д.3,  кв.41</t>
  </si>
  <si>
    <t>квартира 42 (ул.Декабристов, 14 - 58,1кв.м.)</t>
  </si>
  <si>
    <t>Самарская область, г. Октябрьск, ул.Декабристов, д.14,  кв.42</t>
  </si>
  <si>
    <t>Площадь 58,1 кв.м</t>
  </si>
  <si>
    <t>квартира 42 (ул.Декабристов, 16/2 - 32,6кв.м.)</t>
  </si>
  <si>
    <t>Самарская область, г. Октябрьск, ул.Декабристов, д.16, корп.2,  кв.42</t>
  </si>
  <si>
    <t>Площадь 32,6 кв.м</t>
  </si>
  <si>
    <t>квартира 42 (ул.Станиславского, 3 - 3,7кв.м.)</t>
  </si>
  <si>
    <t>Самарская область, г. Октябрьск, ул.Станиславского, д.3,  кв.42</t>
  </si>
  <si>
    <t>квартира 42 (ул.Центральная, 4 - 62,5кв.м.)</t>
  </si>
  <si>
    <t>Самарская область, г. Октябрьск, ул.Центральная, д.4,  кв.42</t>
  </si>
  <si>
    <t>Площадь 62,5 кв.м</t>
  </si>
  <si>
    <t>квартира 43 (ул.Гагарина, 2 - 43,5кв.м.)</t>
  </si>
  <si>
    <t>Самарская область, г. Октябрьск, ул.Гагарина, д.2,  кв.43</t>
  </si>
  <si>
    <t>квартира 43 (ул.Станиславского, 3 - 8,1кв.м.)</t>
  </si>
  <si>
    <t>Самарская область, г. Октябрьск, ул.Станиславского, д.3,  кв.43</t>
  </si>
  <si>
    <t>Площадь 8,1 кв.м</t>
  </si>
  <si>
    <t>квартира 44 (ул.Декабристов, 16/2 - 14кв.м.)</t>
  </si>
  <si>
    <t>Самарская область, г. Октябрьск, ул.Декабристов, д.16, корп.2,  кв.44</t>
  </si>
  <si>
    <t>квартира 44 (ул.Станиславского, 3 - 33,4кв.м.)</t>
  </si>
  <si>
    <t>Самарская область, г. Октябрьск, ул.Станиславского, д.3,  кв.44</t>
  </si>
  <si>
    <t>квартира 46 (ул.Гая, 50 - 60,1кв.м.)</t>
  </si>
  <si>
    <t>Самарская область, г. Октябрьск, ул.Гая, д.50,  кв.46</t>
  </si>
  <si>
    <t>Площадь 60,1 кв.м</t>
  </si>
  <si>
    <t>квартира 46 (ул.Декабристов, 10 - 33,6кв.м.)</t>
  </si>
  <si>
    <t>Самарская область, г. Октябрьск, ул.Декабристов, д.10,  кв.46</t>
  </si>
  <si>
    <t>квартира 46 (ул.Декабристов, 14 - 28,6кв.м.)</t>
  </si>
  <si>
    <t>Самарская область, г. Октябрьск, ул.Декабристов, д.14,  кв.46</t>
  </si>
  <si>
    <t>Площадь 28,6 кв.м</t>
  </si>
  <si>
    <t>квартира 46 (ул.Станиславского, 3 - 44,6кв.м.)</t>
  </si>
  <si>
    <t>Самарская область, г. Октябрьск, ул.Станиславского, д.3,  кв.46</t>
  </si>
  <si>
    <t>Площадь 44,6 кв.м</t>
  </si>
  <si>
    <t>квартира 47 (ул.Декабристов, 14 - 58,2кв.м.)</t>
  </si>
  <si>
    <t>Самарская область, г. Октябрьск, ул.Декабристов, д.14,  кв.47</t>
  </si>
  <si>
    <t>квартира 47 (ул.Декабристов, 16/2 - 44,1кв.м.)</t>
  </si>
  <si>
    <t>Самарская область, г. Октябрьск, ул.Декабристов, д.16, корп.2,  кв.47</t>
  </si>
  <si>
    <t>квартира 47 (ул.Ленина, 90 - 36,8кв.м.)</t>
  </si>
  <si>
    <t>Самарская область, г. Октябрьск, ул.Ленина, д.90,  кв.47</t>
  </si>
  <si>
    <t>квартира 47 (ул.Станиславского, 5 - 37,2кв.м.)</t>
  </si>
  <si>
    <t>Самарская область, г. Октябрьск, ул.Станиславского, д.5,  кв.47</t>
  </si>
  <si>
    <t>Площадь 37,2 кв.м</t>
  </si>
  <si>
    <t>квартира 48 (ул.Декабристов, 14 - 33,7кв.м.)</t>
  </si>
  <si>
    <t>Самарская область, г. Октябрьск, ул.Декабристов, д.14,  кв.48</t>
  </si>
  <si>
    <t>квартира 49 (ул.Декабристов, 14 - 33,5кв.м.)</t>
  </si>
  <si>
    <t>Самарская область, г. Октябрьск, ул.Декабристов, д.14,  кв.49</t>
  </si>
  <si>
    <t>квартира 49 (ул.Декабристов, 16/2 - 31,1кв.м.)</t>
  </si>
  <si>
    <t>Самарская область, г. Октябрьск, ул.Декабристов, д.16, корп.2,  кв.49</t>
  </si>
  <si>
    <t>квартира 5 (3-го Октября, 15/2 - 33,3кв.м.)</t>
  </si>
  <si>
    <t>Самарская область, г. Октябрьск, 3-го Октября, д.15/2,  кв.5</t>
  </si>
  <si>
    <t>квартира 5 (пер.Кирпичный, 16 - 39,9кв.м.)</t>
  </si>
  <si>
    <t>Самарская область, г. Октябрьск, пер.Кирпичный, д.16,  кв.5</t>
  </si>
  <si>
    <t>Площадь 39,9 кв.м</t>
  </si>
  <si>
    <t>квартира 5 (ул.3 Октября, 14 - 36,3кв.м.)</t>
  </si>
  <si>
    <t>Самарская область, г. Октябрьск, ул.3 Октября, д.14,  кв.5</t>
  </si>
  <si>
    <t>квартира 5 (ул.Астраханская, 2 - 34,2кв.м.)</t>
  </si>
  <si>
    <t>Самарская область, г. Октябрьск, ул.Астраханская, д.2,  кв.5</t>
  </si>
  <si>
    <t>квартира 5 (ул.Вокзальная, 5 - 42,4кв.м.)</t>
  </si>
  <si>
    <t>Самарская область, г. Октябрьск, ул.Вокзальная, д.5,  кв.5</t>
  </si>
  <si>
    <t>Площадь 42,4 кв.м</t>
  </si>
  <si>
    <t>квартира 5 (ул.Вокзальная, 8 - 37кв.м.)</t>
  </si>
  <si>
    <t>Самарская область, г. Октябрьск, ул.Вокзальная, д.8,  кв.5</t>
  </si>
  <si>
    <t>квартира 5 (ул.Волго-Донская, 12 - 43,9кв.м.)</t>
  </si>
  <si>
    <t>Самарская область, г. Октябрьск, ул.Волго-Донская, д.12,  кв.5</t>
  </si>
  <si>
    <t>Площадь 43,9 кв.м</t>
  </si>
  <si>
    <t>квартира 5 (ул.Вологина, 10 - 37,8кв.м.)</t>
  </si>
  <si>
    <t>Самарская область, г. Октябрьск, ул.Вологина, д.10,  кв.5</t>
  </si>
  <si>
    <t>Площадь 37,8 кв.м</t>
  </si>
  <si>
    <t>квартира 5 (ул.Гая, 33 - 61,6кв.м.)</t>
  </si>
  <si>
    <t>Самарская область, г. Октябрьск, ул.Гая, д.33,  кв.5</t>
  </si>
  <si>
    <t>квартира 5 (ул.Декабристов, 10 - 63кв.м.)</t>
  </si>
  <si>
    <t>Самарская область, г. Октябрьск, ул.Декабристов, д.10,  кв.5</t>
  </si>
  <si>
    <t>Площадь 63 кв.м</t>
  </si>
  <si>
    <t>квартира 5 (ул.Декабристов, 3 - 51,1кв.м.)</t>
  </si>
  <si>
    <t>Самарская область, г. Октябрьск, ул.Декабристов, д.3,  кв.5</t>
  </si>
  <si>
    <t>Площадь 51,1 кв.м</t>
  </si>
  <si>
    <t>квартира 5 (ул.Дзержинского, 18 - 30,1кв.м.)</t>
  </si>
  <si>
    <t>Самарская область, г. Октябрьск, ул.Дзержинского, д.18,  кв.5</t>
  </si>
  <si>
    <t>Площадь 30,1 кв.м</t>
  </si>
  <si>
    <t>квартира 5 (ул.Мира, 167 - 50,7кв.м.)</t>
  </si>
  <si>
    <t>Самарская область, г. Октябрьск, ул.Мира, д.167,  кв.5</t>
  </si>
  <si>
    <t>квартира 5 (ул.Мичурина, 12 - 43,1кв.м.)</t>
  </si>
  <si>
    <t>Самарская область, г. Октябрьск, ул.Мичурина, д.12,  кв.5</t>
  </si>
  <si>
    <t>квартира 5 (ул.Набережная, 19 - 32,1кв.м.)</t>
  </si>
  <si>
    <t>Самарская область, г. Октябрьск, ул.Набережная, д.19,  кв.5</t>
  </si>
  <si>
    <t>Площадь 32,1 кв.м</t>
  </si>
  <si>
    <t>квартира 5 (ул.Пирогова, 1 - 53,8кв.м.)</t>
  </si>
  <si>
    <t>Самарская область, г. Октябрьск, ул.Пирогова, д.1,  кв.5</t>
  </si>
  <si>
    <t>Площадь 53,8 кв.м</t>
  </si>
  <si>
    <t>квартира 5 (ул.Станиславского, 2А - 33,5кв.м.)</t>
  </si>
  <si>
    <t>Самарская область, г. Октябрьск, ул.Станиславского, д.2А,  кв.5</t>
  </si>
  <si>
    <t>квартира 51 (ул.Аносова, 68/1 - 78,1кв.м.)</t>
  </si>
  <si>
    <t>Самарская область, г. Октябрьск, ул.Аносова, д.68, корп.1,  кв.51</t>
  </si>
  <si>
    <t>Площадь 78,1 кв.м</t>
  </si>
  <si>
    <t>квартира 51 (ул.Декабристов, 14 - 28,7кв.м.)</t>
  </si>
  <si>
    <t>Самарская область, г. Октябрьск, ул.Декабристов, д.14,  кв.51</t>
  </si>
  <si>
    <t>квартира 51 (ул.Декабристов, 16/2 - 44,1кв.м.)</t>
  </si>
  <si>
    <t>Самарская область, г. Октябрьск, ул.Декабристов, д.16, корп.2,  кв.51</t>
  </si>
  <si>
    <t>квартира 51 (ул.Лермонтова, 19 - 36кв.м.)</t>
  </si>
  <si>
    <t>Самарская область, г. Октябрьск, ул.Лермонтова, д.19,  кв.51</t>
  </si>
  <si>
    <t>квартира 52 (ул.Декабристов, 16/2 - 33кв.м.)</t>
  </si>
  <si>
    <t>Самарская область, г. Октябрьск, ул.Декабристов, д.16, корп.2,  кв.52</t>
  </si>
  <si>
    <t>квартира 52 (ул.Мичурина, 17 - 42,5кв.м.)</t>
  </si>
  <si>
    <t>Самарская область, г. Октябрьск, ул.Мичурина, д.17,  кв.52</t>
  </si>
  <si>
    <t>Площадь 42,5 кв.м</t>
  </si>
  <si>
    <t>квартира 53 (ул.Декабристов, 16/2 - 33кв.м.)</t>
  </si>
  <si>
    <t>Самарская область, г. Октябрьск, ул.Декабристов, д.16, корп.2,  кв.53</t>
  </si>
  <si>
    <t>квартира 53 (ул.Ленина, 50 - 48кв.м.)</t>
  </si>
  <si>
    <t>Самарская область, г. Октябрьск, ул.Ленина, д.50,  кв.53</t>
  </si>
  <si>
    <t>Площадь 48 кв.м</t>
  </si>
  <si>
    <t>квартира 54 (ул.3 Октября, 12 - 36,6кв.м.)</t>
  </si>
  <si>
    <t>Самарская область, г. Октябрьск, ул.3 Октября, д.12,  кв.54</t>
  </si>
  <si>
    <t>Площадь 36,6 кв.м</t>
  </si>
  <si>
    <t>квартира 55 (ул.3 Октября, 16 - 59,4кв.м.)</t>
  </si>
  <si>
    <t>Самарская область, г. Октябрьск, ул.3 Октября, д.16,  кв.55</t>
  </si>
  <si>
    <t>квартира 55 (ул.Декабристов, 16/2 - 30кв.м.)</t>
  </si>
  <si>
    <t>Самарская область, г. Октябрьск, ул.Декабристов, д.16, корп.2,  кв.55</t>
  </si>
  <si>
    <t>квартира 55 (ул.Шмидта, 2 - 44,5кв.м.)</t>
  </si>
  <si>
    <t>Самарская область, г. Октябрьск, ул.Шмидта, д.2,  кв.55</t>
  </si>
  <si>
    <t>квартира 56 (ул.9 Января, 9 - 43,6кв.м.)</t>
  </si>
  <si>
    <t>Самарская область, г. Октябрьск, ул.9 Января, д.9,  кв.56</t>
  </si>
  <si>
    <t>квартира 56 (ул.Декабристов, 16/2 - 33,1кв.м.)</t>
  </si>
  <si>
    <t>Самарская область, г. Октябрьск, ул.Декабристов, д.16, корп.2,  кв.56</t>
  </si>
  <si>
    <t>квартира 58 (ул.3 Октября, 1 - 50,1кв.м.)</t>
  </si>
  <si>
    <t>Самарская область, г. Октябрьск, ул.3 Октября, д.1,  кв.58</t>
  </si>
  <si>
    <t>Площадь 50,1 кв.м</t>
  </si>
  <si>
    <t>квартира 59 (ул.Декабристов, 16/2 - 33,1кв.м.)</t>
  </si>
  <si>
    <t>Самарская область, г. Октябрьск, ул.Декабристов, д.16, корп.2,  кв.59</t>
  </si>
  <si>
    <t>квартира 59 (ул.Мира, 169 - 29кв.м.)</t>
  </si>
  <si>
    <t>Самарская область, г. Октябрьск, ул.Мира, д.169,  кв.59</t>
  </si>
  <si>
    <t>квартира 59 (ул.Сакко и Ванцетти, 20 - 41,7кв.м.)</t>
  </si>
  <si>
    <t>Самарская область, г. Октябрьск, ул.Сакко и Ванцетти, д.20,  кв.59</t>
  </si>
  <si>
    <t>Площадь 41,7 кв.м</t>
  </si>
  <si>
    <t>квартира 6 (3-го Октября, 97/1 - 46,3кв.м.)</t>
  </si>
  <si>
    <t>Самарская область, г. Октябрьск, 3-го Октября, д.97, корп.1,  кв.6</t>
  </si>
  <si>
    <t>Площадь 46,3 кв.м</t>
  </si>
  <si>
    <t>квартира 6 (3-го Октября, 97/2 - 28,2кв.м.)</t>
  </si>
  <si>
    <t>Самарская область, г. Октябрьск, 3-го Октября, д.97/2,  кв.6</t>
  </si>
  <si>
    <t>квартира 6 (пер.Кирпичный, 16 - 13,6кв.м.)</t>
  </si>
  <si>
    <t>Самарская область, г. Октябрьск, пер.Кирпичный, д.16,  кв.6</t>
  </si>
  <si>
    <t>Площадь 13,6 кв.м</t>
  </si>
  <si>
    <t>квартира 6 (ул.Белорусская, 5 - 53,7кв.м.)</t>
  </si>
  <si>
    <t>Самарская область, г. Октябрьск, ул.Белорусская, д.5,  кв.6</t>
  </si>
  <si>
    <t>Площадь 53,7 кв.м</t>
  </si>
  <si>
    <t>квартира 6 (ул.Вокзальная, 13 - 26,8кв.м.)</t>
  </si>
  <si>
    <t>Самарская область, г. Октябрьск, ул.Вокзальная, д.13,  кв.6</t>
  </si>
  <si>
    <t>Площадь 26,8 кв.м</t>
  </si>
  <si>
    <t>квартира 6 (ул.Вокзальная, 8 - 12,8кв.м.)</t>
  </si>
  <si>
    <t>Самарская область, г. Октябрьск, ул.Вокзальная, д.8,  кв.6</t>
  </si>
  <si>
    <t>Площадь 12,8 кв.м</t>
  </si>
  <si>
    <t>квартира 6 (ул.Волго-Донская, 10 - 58,61кв.м.)</t>
  </si>
  <si>
    <t>Самарская область, г. Октябрьск, ул.Волго-Донская, д.10,  кв.6</t>
  </si>
  <si>
    <t>Площадь 58,61 кв.м</t>
  </si>
  <si>
    <t>квартира 6 (ул.Вологина, 12 - 45кв.м.)</t>
  </si>
  <si>
    <t>Самарская область, г. Октябрьск, ул.Вологина, д.12,  кв.6</t>
  </si>
  <si>
    <t>квартира 6 (ул.Куйбышева, 19 - 44,7кв.м.)</t>
  </si>
  <si>
    <t>Самарская область, г. Октябрьск, ул.Куйбышева, д.19,  кв.6</t>
  </si>
  <si>
    <t>квартира 6 (ул.Мичурина, 13 - 43,1кв.м.)</t>
  </si>
  <si>
    <t>Самарская область, г. Октябрьск, ул.Мичурина, д.13,  кв.6</t>
  </si>
  <si>
    <t>квартира 6 (ул.Мичурина, 15 - 40,9кв.м.)</t>
  </si>
  <si>
    <t>Самарская область, г. Октябрьск, ул.Мичурина, д.15,  кв.6</t>
  </si>
  <si>
    <t>Площадь 40,9 кв.м</t>
  </si>
  <si>
    <t>квартира 6 (ул.Набережная, 14 - 22,3кв.м.)</t>
  </si>
  <si>
    <t>Самарская область, г. Октябрьск, ул.Набережная, д.14,  кв.6</t>
  </si>
  <si>
    <t>Площадь 22,3 кв.м</t>
  </si>
  <si>
    <t>квартира 6 (ул.Набережная, 19 - 33кв.м.)</t>
  </si>
  <si>
    <t>Самарская область, г. Октябрьск, ул.Набережная, д.19,  кв.6</t>
  </si>
  <si>
    <t>квартира 6 (ул.Пирогова, 1 - 61,1кв.м.)</t>
  </si>
  <si>
    <t>Самарская область, г. Октябрьск, ул.Пирогова, д.1,  кв.6</t>
  </si>
  <si>
    <t>Площадь 61,1 кв.м</t>
  </si>
  <si>
    <t>квартира 6 (ул.Пролетарская, 83 - 23,4кв.м.)</t>
  </si>
  <si>
    <t>Самарская область, г. Октябрьск, ул.Пролетарская, д.83,  кв.6</t>
  </si>
  <si>
    <t>Площадь 23,4 кв.м</t>
  </si>
  <si>
    <t>квартира 6 (ул.Станиславского, 2А - 33,2кв.м.)</t>
  </si>
  <si>
    <t>Самарская область, г. Октябрьск, ул.Станиславского, д.2А,  кв.6</t>
  </si>
  <si>
    <t>квартира 6 (ул.Станиславского, 3 - 33,4кв.м.)</t>
  </si>
  <si>
    <t>Самарская область, г. Октябрьск, ул.Станиславского, д.3,  кв.6</t>
  </si>
  <si>
    <t>квартира 6 (ул.Шмидта, 24 - 20,83кв.м.)</t>
  </si>
  <si>
    <t>Самарская область, г. Октябрьск, ул.Шмидта, д.24,  кв.6</t>
  </si>
  <si>
    <t>Площадь 20,83 кв.м</t>
  </si>
  <si>
    <t>квартира 6 (ул.Шмидта, 26 - 68,1кв.м.)</t>
  </si>
  <si>
    <t>Самарская область, г. Октябрьск, ул.Шмидта, д.26,  кв.6</t>
  </si>
  <si>
    <t>Площадь 68,1 кв.м</t>
  </si>
  <si>
    <t>квартира 6 (ул.Шмидта, 30 - 70,6кв.м.)</t>
  </si>
  <si>
    <t>Самарская область, г. Октябрьск, ул.Шмидта, д.30,  кв.6</t>
  </si>
  <si>
    <t>Площадь 70,6 кв.м</t>
  </si>
  <si>
    <t>квартира 61 (ул.Центральная, 6 - 62,4кв.м.)</t>
  </si>
  <si>
    <t>Самарская область, г. Октябрьск, ул.Центральная, д.6,  кв.61</t>
  </si>
  <si>
    <t>Площадь 62,4 кв.м</t>
  </si>
  <si>
    <t>квартира 62 (ул.Вологина, 7 - 50,7кв.м.)</t>
  </si>
  <si>
    <t>Самарская область, г. Октябрьск, ул.Вологина, д.7,  кв.62</t>
  </si>
  <si>
    <t>квартира 65 (ул.Ленина, 51 - 61,4кв.м.)</t>
  </si>
  <si>
    <t>Самарская область, г. Октябрьск, ул.Ленина, д.51,  кв.65</t>
  </si>
  <si>
    <t>Площадь 61,4 кв.м</t>
  </si>
  <si>
    <t>квартира 66 (ул.Центральная, 6 - 52,7кв.м.)</t>
  </si>
  <si>
    <t>Самарская область, г. Октябрьск, ул.Центральная, д.6,  кв.66</t>
  </si>
  <si>
    <t>Площадь 52,7 кв.м</t>
  </si>
  <si>
    <t>квартира 7 (3-го Октября, 97/1 - 33,3кв.м.)</t>
  </si>
  <si>
    <t>Самарская область, г. Октябрьск, 3-го Октября, д.97, корп.1,  кв.7</t>
  </si>
  <si>
    <t>квартира 7 (пер.Кирпичный, 16 - 19,6кв.м.)</t>
  </si>
  <si>
    <t>Самарская область, г. Октябрьск, пер.Кирпичный, д.16,  кв.7</t>
  </si>
  <si>
    <t>квартира 7 (ул.Вокзальная, 2 - 32,5кв.м.)</t>
  </si>
  <si>
    <t>Самарская область, г. Октябрьск, ул.Вокзальная, д.2,  кв.7</t>
  </si>
  <si>
    <t>Площадь 35,2 кв.м</t>
  </si>
  <si>
    <t>квартира 7 (ул.Вологина, 10 - 26,9кв.м.)</t>
  </si>
  <si>
    <t>Самарская область, г. Октябрьск, ул.Вологина, д.10,  кв.7</t>
  </si>
  <si>
    <t>Площадь 26,9 кв.м</t>
  </si>
  <si>
    <t>квартира 7 (ул.Гая, 54 - 35,2кв.м.)</t>
  </si>
  <si>
    <t>Самарская область, г. Октябрьск, ул.Гая, д.54,  кв.7</t>
  </si>
  <si>
    <t>квартира 7 (ул.Гая, 56 - 45,4кв.м.)</t>
  </si>
  <si>
    <t>Самарская область, г. Октябрьск, ул.Гая, д.56,  кв.7</t>
  </si>
  <si>
    <t>Площадь 45,4 кв.м</t>
  </si>
  <si>
    <t>квартира 7 (ул.Декабристов, 16/2 - 44,1кв.м.)</t>
  </si>
  <si>
    <t>Самарская область, г. Октябрьск, ул.Декабристов, д.16, корп.2,  кв.7</t>
  </si>
  <si>
    <t>квартира 7 (ул.Дзержинского, 10 - 55,7кв.м.)</t>
  </si>
  <si>
    <t>Самарская область, г. Октябрьск, ул.Дзержинского, д.10,  кв.7</t>
  </si>
  <si>
    <t>Площадь 55,7 кв.м</t>
  </si>
  <si>
    <t>квартира 7 (ул.Ленина, 92 - 62,2кв.м.)</t>
  </si>
  <si>
    <t>Самарская область, г. Октябрьск, ул.Ленина, д.92,  кв.7</t>
  </si>
  <si>
    <t>Площадь 62,2 кв.м</t>
  </si>
  <si>
    <t>квартира 7 (ул.Пионерская, 6а - 30,5кв.м.)</t>
  </si>
  <si>
    <t>Самарская область, г. Октябрьск, ул.Пионерская, д.6а,  кв.7</t>
  </si>
  <si>
    <t>квартира 7 (ул.Пирогова, 1 - 71,9кв.м.)</t>
  </si>
  <si>
    <t>Самарская область, г. Октябрьск, ул.Пирогова, д.1,  кв.7</t>
  </si>
  <si>
    <t>Площадь 71,9 кв.м</t>
  </si>
  <si>
    <t>квартира 7 (ул.Станиславского, 3 - 33,4кв.м.)</t>
  </si>
  <si>
    <t>Самарская область, г. Октябрьск, ул.Станиславского, д.3,  кв.7</t>
  </si>
  <si>
    <t>квартира 7 (ул.Центральная, 21 - 45,8кв.м.)</t>
  </si>
  <si>
    <t>Самарская область, г. Октябрьск, ул.Центральная, д.21,  кв.7</t>
  </si>
  <si>
    <t>квартира 7 (ул.Шмидта, 24 - 54,4кв.м.)</t>
  </si>
  <si>
    <t>Самарская область, г. Октябрьск, ул.Шмидта, д.24,  кв.7</t>
  </si>
  <si>
    <t>Площадь 54,4 кв.м</t>
  </si>
  <si>
    <t>квартира 7 (ул.Шмидта, 26 - 54,4кв.м.)</t>
  </si>
  <si>
    <t>Самарская область, г. Октябрьск, ул.Шмидта, д.26,  кв.7</t>
  </si>
  <si>
    <t>Площадь 12,5 кв.м</t>
  </si>
  <si>
    <t>квартира 75 (ул.3 Октября, 1 - 49,6кв.м.)</t>
  </si>
  <si>
    <t>Самарская область, г. Октябрьск, ул.3 Октября, д.1,  кв.75</t>
  </si>
  <si>
    <t>квартира 76 (ул.9 Января, 9 - 58,4кв.м.)</t>
  </si>
  <si>
    <t>Самарская область, г. Октябрьск, ул.9 Января, д.9,  кв.76</t>
  </si>
  <si>
    <t>квартира 76 (ул.Мира, 169 - 45,3кв.м.)</t>
  </si>
  <si>
    <t>Самарская область, г. Октябрьск, ул.Мира, д.169,  кв.76</t>
  </si>
  <si>
    <t>Площадь 45,3 кв.м</t>
  </si>
  <si>
    <t>квартира 8 (3-го Октября, 15/2 - 35,7кв.м.)</t>
  </si>
  <si>
    <t>Самарская область, г. Октябрьск, 3-го Октября, д.15/2,  кв.8</t>
  </si>
  <si>
    <t>квартира 8 (3-го Октября, 97/1 - 49,8кв.м.)</t>
  </si>
  <si>
    <t>Самарская область, г. Октябрьск, 3-го Октября, д.97, корп.1,  кв.8</t>
  </si>
  <si>
    <t>Площадь 49,8 кв.м</t>
  </si>
  <si>
    <t>квартира 8 (3-го Октября, 97/2 - 49,7кв.м.)</t>
  </si>
  <si>
    <t>Самарская область, г. Октябрьск, 3-го Октября, д.97/2,  кв.8</t>
  </si>
  <si>
    <t>Площадь 49,7 кв.м</t>
  </si>
  <si>
    <t>квартира 8 (пер.Кирпичный, 16 - 37,9кв.м.)</t>
  </si>
  <si>
    <t>Самарская область, г. Октябрьск, пер.Кирпичный, д.16,  кв.8</t>
  </si>
  <si>
    <t>квартира 8 (пер.Кирпичный, 27 - 45,2кв.м.)</t>
  </si>
  <si>
    <t>Самарская область, г. Октябрьск, пер.Кирпичный, д.27,  кв.8</t>
  </si>
  <si>
    <t>квартира 8 (ул.3 Октября, 15 - 29,8кв.м.)</t>
  </si>
  <si>
    <t>Самарская область, г. Октябрьск, ул.3 Октября, д.15,  кв.8</t>
  </si>
  <si>
    <t>Площадь 29,8 кв.м</t>
  </si>
  <si>
    <t>квартира 8 (ул.Вологина, 12 - 11,4кв.м.)</t>
  </si>
  <si>
    <t>Самарская область, г. Октябрьск, ул.Вологина, д.12,  кв.8</t>
  </si>
  <si>
    <t>Площадь 11,4 кв.м</t>
  </si>
  <si>
    <t>квартира 8 (ул.Гая, 56 - 33,7кв.м.)</t>
  </si>
  <si>
    <t>Самарская область, г. Октябрьск, ул.Гая, д.56,  кв.8</t>
  </si>
  <si>
    <t>квартира 8 (ул.Ленина, 61 - 28,6кв.м.)</t>
  </si>
  <si>
    <t>Самарская область, г. Октябрьск, ул.Ленина, д.61,  кв.8</t>
  </si>
  <si>
    <t>квартира 8 (ул.Ленина, 90 - 36,8кв.м.)</t>
  </si>
  <si>
    <t>Самарская область, г. Октябрьск, ул.Ленина, д.90,  кв.8</t>
  </si>
  <si>
    <t>квартира 8 (ул.Мичурина, 12 - 43,1кв.м.)</t>
  </si>
  <si>
    <t>Самарская область, г. Октябрьск, ул.Мичурина, д.12,  кв.8</t>
  </si>
  <si>
    <t>квартира 8 (ул.Мичурина, 2 - 37,4кв.м.)</t>
  </si>
  <si>
    <t>Самарская область, г. Октябрьск, ул.Мичурина, д.2,  кв.8</t>
  </si>
  <si>
    <t>квартира 8 (ул.Пирогова, 1 - 46,4кв.м.)</t>
  </si>
  <si>
    <t>Самарская область, г. Октябрьск, ул.Пирогова, д.1,  кв.8</t>
  </si>
  <si>
    <t>Площадь 46,4 кв.м</t>
  </si>
  <si>
    <t>квартира 8 (ул.Шмидта, 26 - 18,2кв.м.)</t>
  </si>
  <si>
    <t>Самарская область, г. Октябрьск, ул.Шмидта, д.26,  кв.8</t>
  </si>
  <si>
    <t>Площадь 12,6 кв.м</t>
  </si>
  <si>
    <t>квартира 8 (ул.Шмидта, 26 - 54,6кв.м.)</t>
  </si>
  <si>
    <t>Площадь 37,7 кв.м</t>
  </si>
  <si>
    <t>квартира 8 (ул.Шмидта, 28 - 72,9кв.м.)</t>
  </si>
  <si>
    <t>Самарская область, г. Октябрьск, ул.Шмидта, д.28,  кв.8</t>
  </si>
  <si>
    <t>Площадь 72,9 кв.м</t>
  </si>
  <si>
    <t>квартира 82 (ул.Куйбышева, 19 - 59,2кв.м.)</t>
  </si>
  <si>
    <t>Самарская область, г. Октябрьск, ул.Куйбышева, д.19,  кв.82</t>
  </si>
  <si>
    <t>Площадь 59,2 кв.м</t>
  </si>
  <si>
    <t>квартира 88 (ул.Вологина, 7 - 42,6кв.м.)</t>
  </si>
  <si>
    <t>Самарская область, г. Октябрьск, ул.Вологина, д.7,  кв.88</t>
  </si>
  <si>
    <t>квартира 9 (3-го Октября, 97/2 - 28,2кв.м.)</t>
  </si>
  <si>
    <t>Самарская область, г. Октябрьск, 3-го Октября, д.97/2,  кв.9</t>
  </si>
  <si>
    <t>квартира 9 (пер.Кирпичный, 16 - 39,2кв.м.)</t>
  </si>
  <si>
    <t>Самарская область, г. Октябрьск, пер.Кирпичный, д.16,  кв.9</t>
  </si>
  <si>
    <t>Площадь 39,2 кв.м</t>
  </si>
  <si>
    <t>квартира 9 (ул.Весенняя, 29 - 45кв.м.)</t>
  </si>
  <si>
    <t>Самарская область, г. Октябрьск, ул.Весенняя, д.29,  кв.9</t>
  </si>
  <si>
    <t>квартира 9 (ул.Вокзальная, 8 - 41,6кв.м.)</t>
  </si>
  <si>
    <t>Самарская область, г. Октябрьск, ул.Вокзальная, д.8,  кв.9</t>
  </si>
  <si>
    <t>Площадь 41,6 кв.м</t>
  </si>
  <si>
    <t>квартира 9 (ул.Вологина, 12 - 28,4кв.м.)</t>
  </si>
  <si>
    <t>Самарская область, г. Октябрьск, ул.Вологина, д.12,  кв.9</t>
  </si>
  <si>
    <t>квартира 9 (ул.Декабристов, 10 - 63кв.м.)</t>
  </si>
  <si>
    <t>Самарская область, г. Октябрьск, ул.Декабристов, д.10,  кв.9</t>
  </si>
  <si>
    <t>квартира 9 (ул.Декабристов, 16/2 - 33кв.м.)</t>
  </si>
  <si>
    <t>Самарская область, г. Октябрьск, ул.Декабристов, д.16, корп.2,  кв.9</t>
  </si>
  <si>
    <t>квартира 9 (ул.Декабристов, 4 - 44кв.м.)</t>
  </si>
  <si>
    <t>Самарская область, г. Октябрьск, ул.Декабристов, д.4,  кв.9</t>
  </si>
  <si>
    <t>квартира 9 (ул.Ленина, 90 - 36,9кв.м.)</t>
  </si>
  <si>
    <t>Самарская область, г. Октябрьск, ул.Ленина, д.90,  кв.9</t>
  </si>
  <si>
    <t>Площадь 36,9 кв.м</t>
  </si>
  <si>
    <t>квартира 9 (ул.Пирогова, 1 - 41,7кв.м.)</t>
  </si>
  <si>
    <t>Самарская область, г. Октябрьск, ул.Пирогова, д.1,  кв.9</t>
  </si>
  <si>
    <t>квартира 9 (ул.Станиславского, 3 - 8,1кв.м.)</t>
  </si>
  <si>
    <t>Самарская область, г. Октябрьск, ул.Станиславского, д.3,  кв.9</t>
  </si>
  <si>
    <t>квартира 91 (ул.Ленина, 117 - 30,6кв.м.)</t>
  </si>
  <si>
    <t>Самарская область, г. Октябрьск, ул.Ленина, д.117,  кв.91</t>
  </si>
  <si>
    <t>Площадь 60,2 кв.м</t>
  </si>
  <si>
    <t>квартира 97 (ул.Ленина, 117 - 59,6кв.м.)</t>
  </si>
  <si>
    <t>Самарская область, г. Октябрьск, ул.Ленина, д.117,  кв.97</t>
  </si>
  <si>
    <t>Площадь 59,6 кв.м</t>
  </si>
  <si>
    <t>КЛ 0,4 от КТП -1601  котельная №9 (Сети электроснабжения)</t>
  </si>
  <si>
    <t>Самарская область, г. Октябрьск, , котельная №9</t>
  </si>
  <si>
    <t>Безвозмездное пользование c 02.09.2016 - АО "ССК"</t>
  </si>
  <si>
    <t>КЛ-0,4 от ТП-60 РУ-0,4кВ (Сети электроснабжения)</t>
  </si>
  <si>
    <t>Самарская область, г. Октябрьск, ул.Ленина, д.43, к нежилому помещению</t>
  </si>
  <si>
    <t>Длина 86 м;</t>
  </si>
  <si>
    <t>Безвозмездное пользование c 29.12.2017 - АО "ССК"</t>
  </si>
  <si>
    <t>КЛ-04 от ВРУ-0,4кВ Аносова,68/1 до ВРУ-0,4 кВ Аносова,68/2 (</t>
  </si>
  <si>
    <t>Самарская область, г. Октябрьск, ул.Аносова, д.68, корп.2, от Аносова 68/1</t>
  </si>
  <si>
    <t>Безвозмездное пользование c 09.04.2018 - АО "ССК"</t>
  </si>
  <si>
    <t>КЛ-04 от тП 68 до ЩУ котельной №4 (Сети электроснабжения)</t>
  </si>
  <si>
    <t>Самарская область, г. Октябрьск, , от тП 68 до ЩУ котельной №4</t>
  </si>
  <si>
    <t>КНС жд (ул.Дзержинского, 90)</t>
  </si>
  <si>
    <t>Самарская область, г. Октябрьск, ул.Дзержинского, д.90</t>
  </si>
  <si>
    <t>КНС-01 (,  - 207,8кв.м.)</t>
  </si>
  <si>
    <t>Площадь 207,8 кв.м</t>
  </si>
  <si>
    <t>контейнерная площадка 3 Октября,2 (Сооружения)</t>
  </si>
  <si>
    <t>контейнерная площадка 9 Января,9 (Сооружения)</t>
  </si>
  <si>
    <t>Самарская область, г. Октябрьск, 9-го Января, д.9</t>
  </si>
  <si>
    <t>контейнерная площадка Аносова,68-1 (Сооружения)</t>
  </si>
  <si>
    <t>контейнерная площадка Ватутина,75 (Сооружения)</t>
  </si>
  <si>
    <t>контейнерная площадка В-Донская,18 (Сооружения)</t>
  </si>
  <si>
    <t>контейнерная площадка В-Донская,9 (Сооружения)</t>
  </si>
  <si>
    <t>контейнерная площадка Гая,39а (Сооружения)</t>
  </si>
  <si>
    <t>контейнерная площадка Декабристов,2 (Сооружения)</t>
  </si>
  <si>
    <t>контейнерная площадка Декабристов,3 (Сооружения)</t>
  </si>
  <si>
    <t>постановление c 03.12.2014 -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</si>
  <si>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контейнерная площадка Декабристов,8 (Сооружения)</t>
  </si>
  <si>
    <t>контейнерная площадка Дзержинского,84 (Сооружения)</t>
  </si>
  <si>
    <t>Самарская область, г. Октябрьск, ул.Дзержинского, д.84</t>
  </si>
  <si>
    <t>контейнерная площадка Кирпичный,23 (Сооружения)</t>
  </si>
  <si>
    <t>контейнерная площадка Кирпичный,8 (Сооружения)</t>
  </si>
  <si>
    <t>контейнерная площадка Куйбышева,20 (Сооружения)</t>
  </si>
  <si>
    <t>контейнерная площадка Куйбышева,21 (Сооружения)</t>
  </si>
  <si>
    <t>контейнерная площадка Курская,2 (Сооружения)</t>
  </si>
  <si>
    <t>контейнерная площадка Ленина,59 (Сооружения)</t>
  </si>
  <si>
    <t>контейнерная площадка ленина,61 (Сооружения)</t>
  </si>
  <si>
    <t>контейнерная площадка Ленина,90 (Сооружения)</t>
  </si>
  <si>
    <t>контейнерная площадка Луговая,1 (Сооружения)</t>
  </si>
  <si>
    <t>контейнерная площадка Мира 167 (Сооружения)</t>
  </si>
  <si>
    <t>Самарская область, г. Октябрьск, ул. Мира, д.167</t>
  </si>
  <si>
    <t>контейнерная площадка Мира,63 (Сооружения)</t>
  </si>
  <si>
    <t>контейнерная площадка ПАляж на доломитке центр (Сооружения)</t>
  </si>
  <si>
    <t xml:space="preserve">в р-не городского пляжа, , Пляж на "доломитке" в центре города
</t>
  </si>
  <si>
    <t>контейнерная площадка парк им 40-летия Победы (Сооружения)</t>
  </si>
  <si>
    <t>контейнерная площадка парк им Горького состороны ул.Ленина (</t>
  </si>
  <si>
    <t>Самарская область, г. Октябрьск, центр, , Парк им. Горького (со стороны ул.Ленина)</t>
  </si>
  <si>
    <t>контейнерная площадка парк им.Горького (Сооружения)</t>
  </si>
  <si>
    <t>Самарская область, г. Октябрьск, ул.Ленина, парк им.Горького</t>
  </si>
  <si>
    <t>Контейнерная площадка пер.Кирпичный,2 (Сооружения)</t>
  </si>
  <si>
    <t>контейнерная площадка Пионерская,14,16 (Сооружения)</t>
  </si>
  <si>
    <t>Самарская область, г. Октябрьск, ул.Пионерская, д.14, 16</t>
  </si>
  <si>
    <t>контейнерная площадка Пионерская,2,6,6а (Сооружения)</t>
  </si>
  <si>
    <t>Самарская область, г. Октябрьск, ул.Пионерская, д.2, 6, 6а</t>
  </si>
  <si>
    <t>контейнерная площадка Пионерская,8 (Сооружения)</t>
  </si>
  <si>
    <t>контейнерная площадка пляж п.Первомайск (Сооружения)</t>
  </si>
  <si>
    <t>Самарская область, г. Октябрьск, Первомайск, , пляж</t>
  </si>
  <si>
    <t>контейнерная площадка пляж ул.Сплавная (Сооружения)</t>
  </si>
  <si>
    <t>Самарская область, г. Октябрьск, ул.Сплавная, городской пляж</t>
  </si>
  <si>
    <t>контейнерная площадка по ул.Гая,60 (Сооружения)</t>
  </si>
  <si>
    <t>Самарская область, г. Октябрьск, ул.Гая, д.60</t>
  </si>
  <si>
    <t>Оперативное управление c 19.02.2018 -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</si>
  <si>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Контейнерная площадка под 2 контейнера (Сооружения)</t>
  </si>
  <si>
    <t>Оперативное управление c 27.11.2020 -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</si>
  <si>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Самарская область, г. Октябрьск, ул.Береговая, д.14</t>
  </si>
  <si>
    <t>Самарская область, г. Октябрьск, ул.Эстонская, д.13</t>
  </si>
  <si>
    <t>Самарская область, г. Октябрьск, ул.Калинина, д.4а</t>
  </si>
  <si>
    <t>Самарская область, г. Октябрьск, ул.Тихая, д.89</t>
  </si>
  <si>
    <t>Самарская область, г. Октябрьск, ул.Первомайская, д.14</t>
  </si>
  <si>
    <t>Самарская область, г. Октябрьск, ул.Набережная, д.21</t>
  </si>
  <si>
    <t>Самарская область, г. Октябрьск, ул.Дачная, д.13</t>
  </si>
  <si>
    <t>Самарская область, г. Октябрьск, ул.Чкалова, д.34</t>
  </si>
  <si>
    <t>Самарская область, г. Октябрьск, ул.Заводская, д.14</t>
  </si>
  <si>
    <t>Контейнерная площадка под 3 контейнера (Сооружения)</t>
  </si>
  <si>
    <t>Самарская область, г. Октябрьск, , центральный городской пляж</t>
  </si>
  <si>
    <t>Контейнерная площадка под 4 контейнера (Сооружения)</t>
  </si>
  <si>
    <t>контейнерная площадка Пролетарская,89 (Сооружения)</t>
  </si>
  <si>
    <t>Самарская область, г. Октябрьск, ул.Пролетарская, д.89</t>
  </si>
  <si>
    <t>контейнерная площадка сквер п.Первомайск (Сооружения)</t>
  </si>
  <si>
    <t>Самарская область, г. Октябрьск, Первомайск, , сквер</t>
  </si>
  <si>
    <t>контейнерная площадка сквер ул.Центральная (Сооружения)</t>
  </si>
  <si>
    <t>Самарская область, г. Октябрьск, ул.Центральная, сквер</t>
  </si>
  <si>
    <t>контейнерная площадка Совхоз ул.Плодовая (Сооружения)</t>
  </si>
  <si>
    <t>Самарская область, г. Октябрьск, Совхоз, ул.Плодовая, сквер</t>
  </si>
  <si>
    <t>контейнерная площадка Станиславского,5 (Сооружения)</t>
  </si>
  <si>
    <t>контейнерная площадка Толстовского,1 (Сооружения)</t>
  </si>
  <si>
    <t>Самарская область, г. Октябрьск, ул.Толстовского, д.1</t>
  </si>
  <si>
    <t>контейнерная площадка ул.3-го Октября (Сооружения)</t>
  </si>
  <si>
    <t>Самарская область, г. Октябрьск, ул.3 Октября, д.12</t>
  </si>
  <si>
    <t>контейнерная площадка ул.3-го Октября,15 (Сооружения)</t>
  </si>
  <si>
    <t>контейнерная площадка ул.3-го Октября,2 (Сооружения)</t>
  </si>
  <si>
    <t>Самарская область, г. Октябрьск, ул.3 Октября, д.2</t>
  </si>
  <si>
    <t>контейнерная площадка ул.Аносова,51 (Сооружения)</t>
  </si>
  <si>
    <t>контейнерная площадка ул.Белорусская,1 (Сооружения)</t>
  </si>
  <si>
    <t>контейнерная площадка ул.Белорусская,5 (Сооружения)</t>
  </si>
  <si>
    <t>контейнерная площадка ул.Весенняя (Сооружения)</t>
  </si>
  <si>
    <t>Самарская область, г. Октябрьск, ул.Весенняя, Сквер на прилегающей территории к ул.Весенняя</t>
  </si>
  <si>
    <t>контейнерная площадка ул.Вокзальная,2 (Сооружения)</t>
  </si>
  <si>
    <t>Самарская область, г. Октябрьск, ул.Вокзальная, д.2</t>
  </si>
  <si>
    <t>Оперативное управление c 02.03.2015 -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</si>
  <si>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контейнерная площадка ул.Вологина,16 (Сооружения)</t>
  </si>
  <si>
    <t>контейнерная площадка ул.Вологина,4 (Сооружения)</t>
  </si>
  <si>
    <t>контейнерная площадка ул.Вологина,6 (Сооружения)</t>
  </si>
  <si>
    <t>контейнерная площадка ул.Вологина,7 (Сооружения)</t>
  </si>
  <si>
    <t>контейнерная площадка ул.Гагарина,2 (Сооружения)</t>
  </si>
  <si>
    <t>контейнерная площадка ул.Гая,19 (Сооружения)</t>
  </si>
  <si>
    <t>Контейнерная площадка ул.Гая,52 (Сооружения)</t>
  </si>
  <si>
    <t>Самарская область, г. Октябрьск, ул.Гая, д.52</t>
  </si>
  <si>
    <t>контейнерная площадка ул.Гоголя,23 (Сооружения)</t>
  </si>
  <si>
    <t>контейнерная площадка ул.Гоголя,28 (Сооружения)</t>
  </si>
  <si>
    <t>контейнерная площадка ул.Дзержинского,10 (Сооружения)</t>
  </si>
  <si>
    <t>контейнерная площадка ул.Дзержинского,23 (Сооружения)</t>
  </si>
  <si>
    <t>контейнерная площадка ул.Красногорская,2 (Сооружения)</t>
  </si>
  <si>
    <t>контейнерная площадка ул.Куйбышева,15 (Сооружения)</t>
  </si>
  <si>
    <t>контейнерная площадка ул.Куйбышева,19 (Сооружения)</t>
  </si>
  <si>
    <t>контейнерная площадка ул.Ленина,117 (Сооружения)</t>
  </si>
  <si>
    <t>контейнерная площадка ул.Ленина,47 (Сооружения)</t>
  </si>
  <si>
    <t>контейнерная площадка Ул.Ленина,92 (Сооружения)</t>
  </si>
  <si>
    <t>контейнерная площадка ул.Мичурина парк (Сооружения)</t>
  </si>
  <si>
    <t>Самарская область, г. Октябрьск, ул.Мичурина, Парк им. 40 лет Победы</t>
  </si>
  <si>
    <t>контейнерная площадка ул.Пирогова,12 (Сооружения)</t>
  </si>
  <si>
    <t>контейнерная площадка ул.Прибрежная (сквер) (Сооружения)</t>
  </si>
  <si>
    <t>Самарская область, г. Октябрьск, ул.Прибрежная, Сквер по ул.Прибрежная</t>
  </si>
  <si>
    <t>контейнерная площадка ул.Пролетарская,2 (Сооружения)</t>
  </si>
  <si>
    <t>контейнерная площадка Центральная 16 (Сооружения)</t>
  </si>
  <si>
    <t>контейнерная площадка Центральная,20 (Сооружения)</t>
  </si>
  <si>
    <t>контейнерная площадка Центральная,6 (Сооружения)</t>
  </si>
  <si>
    <t>контейнерная площадка Шмидта 1 (Сооружения)</t>
  </si>
  <si>
    <t>контейнерная площадкаул.Ленина,43 (Сооружения)</t>
  </si>
  <si>
    <t>корпус обезвоживания осадка (,  - 368,9кв.м.)</t>
  </si>
  <si>
    <t>котельная (тепловой пункт) (ул.Кирова, 12)</t>
  </si>
  <si>
    <t>Ливневая канализация Д-300 мм 175 п.м. (Сети канализационные</t>
  </si>
  <si>
    <t>Самарская область, г. Октябрьск, , ЦГБ</t>
  </si>
  <si>
    <t>ливневка ул.Костычева (Сети)</t>
  </si>
  <si>
    <t>Самарская область, г. Октябрьск, ул.Костычева, между домами №51 и 53</t>
  </si>
  <si>
    <t>Оперативное управление c 13.10.2016 -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</si>
  <si>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Надземный  газопровод  низкого  давления ул. Цветочная, Комс</t>
  </si>
  <si>
    <t>Длина 474 м;</t>
  </si>
  <si>
    <t>Надземный  газопровод низкого давления ул. Ударная, Комарова</t>
  </si>
  <si>
    <t>Длина 2527 м;</t>
  </si>
  <si>
    <t>Надземный газопровод  ул. Аносова (Сети газовые)</t>
  </si>
  <si>
    <t>Надземный газопровод  ул. Котовского,  ул.Кутузова (Сети газ</t>
  </si>
  <si>
    <t>Длина 544 м;</t>
  </si>
  <si>
    <t>Надземный газопровод высокого  ул. 3-го Октября- Станционная</t>
  </si>
  <si>
    <t>Надземный газопровод высокого давления  ул. 3-го Октября- Ст</t>
  </si>
  <si>
    <t>Длина 1418 м;</t>
  </si>
  <si>
    <t>Надземный газопровод высокого давления Вишневая, ул. Комсомо</t>
  </si>
  <si>
    <t xml:space="preserve">надземный газопровод высокого давления к котельной в районе </t>
  </si>
  <si>
    <t>Самарская область, г. Октябрьск, Правая Волга, ул.Строителей</t>
  </si>
  <si>
    <t>Длина 62 м;</t>
  </si>
  <si>
    <t>надземный газопровод высокого давления от котельной НГЧ по у</t>
  </si>
  <si>
    <t>Самарская область, г. Октябрьск, ул.Куйбышева, ул.Лермонтова</t>
  </si>
  <si>
    <t>Длина 694 м;</t>
  </si>
  <si>
    <t>надземный газопровод высокого давления от отпайки на ул.Волг</t>
  </si>
  <si>
    <t>Самарская область, г. Октябрьск, ул.Волго-Донская, ул.Центральная</t>
  </si>
  <si>
    <t>надземный газопровод высокого давления от пикета №8 переулок</t>
  </si>
  <si>
    <t>Самарская область, г. Октябрьск, ул.Строителей, Аиповский спуск, район "Правая Волга"</t>
  </si>
  <si>
    <t>Длина 3655 м;</t>
  </si>
  <si>
    <t>надземный газопровод высокого давления от ШГРП-17 на ул.Стро</t>
  </si>
  <si>
    <t>Самарская область, г. Октябрьск, ул.Строителей, ул.Мичурина</t>
  </si>
  <si>
    <t>надземный газопровод высокого давления от ШГРП-4 на пер.Боль</t>
  </si>
  <si>
    <t>Длина 207 м;</t>
  </si>
  <si>
    <t>надземный газопровод высокого давления от ШГРП-6 по ул.Ленин</t>
  </si>
  <si>
    <t>Длина 395 м;</t>
  </si>
  <si>
    <t>надземный газопровод высокого давления от ШГРП-8 по ул.Ленин</t>
  </si>
  <si>
    <t>Самарская область, г. Октябрьск, ул.Ленина, ул.Дзержинского</t>
  </si>
  <si>
    <t>Длина 330 м;</t>
  </si>
  <si>
    <t>Надземный газопровод высокого давления ул Железнодорожная (С</t>
  </si>
  <si>
    <t>Надземный газопровод высокого давления ул. Транспортная (Сет</t>
  </si>
  <si>
    <t>Длина 194 м;</t>
  </si>
  <si>
    <t>Надземный газопровод высокого давления ул. Шмидта (Сети газо</t>
  </si>
  <si>
    <t>Длина 311 м;</t>
  </si>
  <si>
    <t>надземный газопровод к жилым домам по ул.Калужская до ул.Лен</t>
  </si>
  <si>
    <t>Длина 160 м;</t>
  </si>
  <si>
    <t>Надземный газопровод к жилым домам ул. Орская , Калужская, К</t>
  </si>
  <si>
    <t>Длина 804 м;</t>
  </si>
  <si>
    <t>Надземный газопровод низкого давления (Сети газовые)</t>
  </si>
  <si>
    <t>Длина 159 м;</t>
  </si>
  <si>
    <t>надземный газопровод низкого давления к ж/домам по ул.Шмидта</t>
  </si>
  <si>
    <t>Длина 58 м;</t>
  </si>
  <si>
    <t>надземный газопровод низкого давления на ул.Ленина к "Вечном</t>
  </si>
  <si>
    <t>надземный газопровод низкого давления от ШГРП-12 по пер.Окру</t>
  </si>
  <si>
    <t>Длина 270 м;</t>
  </si>
  <si>
    <t>надземный газопровод низкого давления от ШГРП-16 на ул.Шмидт</t>
  </si>
  <si>
    <t>Самарская область, г. Октябрьск, ул.Шмидта, пер.Спортивный, ул.Ленина, ул.Ватутина</t>
  </si>
  <si>
    <t>Длина 2104 м;</t>
  </si>
  <si>
    <t>надземный газопровод низкого давления от ШГРП-26 до ж/д домо</t>
  </si>
  <si>
    <t>надземный газопровод низкого давления от ШГРП-28 на ул.Центр</t>
  </si>
  <si>
    <t>Самарская область, г. Октябрьск, ул.Центральная, ул.Мичурина</t>
  </si>
  <si>
    <t>Длина 626 м;</t>
  </si>
  <si>
    <t>Надземный газопровод низкого давления от ШГРП-34 (Сети газов</t>
  </si>
  <si>
    <t>Длина 1025 м;</t>
  </si>
  <si>
    <t>надземный газопровод низкого давления от ШГРП-35 на ул.Куйбы</t>
  </si>
  <si>
    <t>Самарская область, г. Октябрьск, ул.Куйбышева, ул.Северная, ул.Дачная, ул.Сакко-Ванцетти, ул.Октябрьская, пер.Безводный</t>
  </si>
  <si>
    <t>Длина 2129 м;</t>
  </si>
  <si>
    <t>надземный газопровод низкого давления от ШГРП-9 на ул.Куйбыш</t>
  </si>
  <si>
    <t>Самарская область, г. Октябрьск, ул.Куйбышева, ул.Лермонтова, ул.Сакко-Ванцетти, ул.Гоголя, ул.Фрунзе, ул.Гая, ул.Лермонтова</t>
  </si>
  <si>
    <t>Длина 1404 м;</t>
  </si>
  <si>
    <t>Надземный газопровод низкого давления пер. Новый (Сети газов</t>
  </si>
  <si>
    <t>Длина 104 м;</t>
  </si>
  <si>
    <t>Надземный газопровод низкого давления пер.Целинный (Сети газ</t>
  </si>
  <si>
    <t>Длина 410 м;</t>
  </si>
  <si>
    <t>Надземный газопровод низкого давления с-з Костычевский (Сети</t>
  </si>
  <si>
    <t>Длина 938,6 м;</t>
  </si>
  <si>
    <t>Надземный газопровод низкого давления ул. 3-го Октября (Сети</t>
  </si>
  <si>
    <t>Длина 1084 м;</t>
  </si>
  <si>
    <t>Надземный газопровод низкого давления ул. Дзержинского, (Сет</t>
  </si>
  <si>
    <t>Самарская область, г. Октябрьск, ул.Дзержинского, ул.Вокзальная</t>
  </si>
  <si>
    <t>Надземный газопровод низкого давления ул. Калужская (Сети га</t>
  </si>
  <si>
    <t>Длина 187 м;</t>
  </si>
  <si>
    <t>Надземный газопровод низкого давления ул. Кутузова (Сети газ</t>
  </si>
  <si>
    <t>Длина 278 м;</t>
  </si>
  <si>
    <t>Надземный газопровод низкого давления ул. Ленина (Сети газов</t>
  </si>
  <si>
    <t>Длина 693 м;</t>
  </si>
  <si>
    <t>Надземный газопровод низкого давления ул. Мичурина, Мира, (С</t>
  </si>
  <si>
    <t>Самарская область, г. Октябрьск, ул.Мичурина, Мира</t>
  </si>
  <si>
    <t>Длина 2796 м;</t>
  </si>
  <si>
    <t>Надземный газопровод низкого давления ул. Новая (Сети газовы</t>
  </si>
  <si>
    <t>Надземный газопровод низкого давления ул.9-го Января (Сети г</t>
  </si>
  <si>
    <t>Самарская область, г. Октябрьск, 9-го Января</t>
  </si>
  <si>
    <t>Надземный газопровод низкого давления ул.Аипова (Сети газовы</t>
  </si>
  <si>
    <t>Длина 382 м;</t>
  </si>
  <si>
    <t>Надземный газопровод низкого давления ул.Аносова (Сети газов</t>
  </si>
  <si>
    <t>Длина 2225 м;</t>
  </si>
  <si>
    <t>Надземный газопровод низкого давления ул.Березовая (Сети газ</t>
  </si>
  <si>
    <t>Длина 317 м;</t>
  </si>
  <si>
    <t>Надземный газопровод низкого давления ул.Вишневая (Сети газо</t>
  </si>
  <si>
    <t>Длина 457 м;</t>
  </si>
  <si>
    <t>Надземный газопровод низкого давления ул.Гая (Сети газовые)</t>
  </si>
  <si>
    <t>Длина 735 м;</t>
  </si>
  <si>
    <t>Надземный газопровод низкого давления ул.Гоголя (Сети газовы</t>
  </si>
  <si>
    <t>Надземный газопровод низкого давления ул.Горная (Сети газовы</t>
  </si>
  <si>
    <t>Длина 122 м;</t>
  </si>
  <si>
    <t xml:space="preserve">Надземный газопровод низкого давления ул.Дзержинского (Сети </t>
  </si>
  <si>
    <t>Надземный газопровод низкого давления ул.Калужская (Сети газ</t>
  </si>
  <si>
    <t>Надземный газопровод низкого давления ул.Костромская (Сети г</t>
  </si>
  <si>
    <t>Надземный газопровод низкого давления ул.Котовского (Сети га</t>
  </si>
  <si>
    <t>Надземный газопровод низкого давления ул.Курская (Сети газов</t>
  </si>
  <si>
    <t>Длина 201 м;</t>
  </si>
  <si>
    <t>Надземный газопровод низкого давления ул.Кутузова (Сети газо</t>
  </si>
  <si>
    <t>Длина 388 м;</t>
  </si>
  <si>
    <t>Надземный газопровод низкого давления ул.Ленина (Сети газовы</t>
  </si>
  <si>
    <t>надземный газопровод низкого давления ул.Макаренко (Сети газ</t>
  </si>
  <si>
    <t>Надземный газопровод низкого давления ул.Меловая (Сети газов</t>
  </si>
  <si>
    <t>Длина 749 м;</t>
  </si>
  <si>
    <t>Надземный газопровод низкого давления ул.Пушкина (Сети газов</t>
  </si>
  <si>
    <t>Надземный газопровод низкого давления ул.Рабочая (Сети газов</t>
  </si>
  <si>
    <t>Длина 441 м;</t>
  </si>
  <si>
    <t>Надземный газопровод низкого давления ул.Разбивочная (Сети г</t>
  </si>
  <si>
    <t>Длина 587 м;</t>
  </si>
  <si>
    <t>Надземный газопровод низкого давления ул.Светлая (Сети газов</t>
  </si>
  <si>
    <t>Длина 192,07 м;</t>
  </si>
  <si>
    <t>Надземный газопровод низкого давления ул.Строителей (Сети га</t>
  </si>
  <si>
    <t>Длина 353 м;</t>
  </si>
  <si>
    <t>Надземный газопровод низкого давления ул.Школьная (Сети газо</t>
  </si>
  <si>
    <t>Длина 190 м;</t>
  </si>
  <si>
    <t>надземный газопровод от ШГРП-11 по ул.Гая к ж/домам по ул.Га</t>
  </si>
  <si>
    <t>Длина 71 м;</t>
  </si>
  <si>
    <t>надземный газопровод от ШГРП-32 на ул.Астраханской дож/домов</t>
  </si>
  <si>
    <t>Самарская область, г. Октябрьск, ул.Астраханская, ул.Кустовая, пер.Совхозный</t>
  </si>
  <si>
    <t>Длина 654 м;</t>
  </si>
  <si>
    <t>надземный газопровод пер.Обрезной (Сети газовые)</t>
  </si>
  <si>
    <t>Длина 481,55 м;</t>
  </si>
  <si>
    <t>надземный газопровод по ул.Аипова, ШГРП-37 в/д с обор. ул.Аи</t>
  </si>
  <si>
    <t>Длина 846 м;</t>
  </si>
  <si>
    <t>Надземный газопровод ул Гагарина,3-го Октября (Сети газовые)</t>
  </si>
  <si>
    <t>Длина 798 м;</t>
  </si>
  <si>
    <t>Надземный газопровод ул. Березовая, Дубовая, Цветочная, Гага</t>
  </si>
  <si>
    <t>Длина 551 м;</t>
  </si>
  <si>
    <t>Надземный газопровод ул. Гагарина (Сети газовые)</t>
  </si>
  <si>
    <t>Длина 1171 м;</t>
  </si>
  <si>
    <t>Надземный газопровод ул. Спортивная (Сети газовые)</t>
  </si>
  <si>
    <t>Длина 653 м;</t>
  </si>
  <si>
    <t xml:space="preserve">Надземный газопровод ул. Чукотская  ул. Волго-Донская (Сети </t>
  </si>
  <si>
    <t>Самарская область, г. Октябрьск, ул.Волго-Донская, чукотская</t>
  </si>
  <si>
    <t>Длина 652 м;</t>
  </si>
  <si>
    <t xml:space="preserve">надзмный газопровод низкого давления к ж/домам по ул.Аипова </t>
  </si>
  <si>
    <t>Длина 276 м;</t>
  </si>
  <si>
    <t>Наруж сети водоснаб и канализац (Сети канализационные)</t>
  </si>
  <si>
    <t>Наруж.освещ. (Сети электроснабжения)</t>
  </si>
  <si>
    <t>Наружная канализация от ВОЧД-6 (Сети канализационные)</t>
  </si>
  <si>
    <t>Наружное газоснабжение 27 кв.ж./дома по ул. Белорусская (Сет</t>
  </si>
  <si>
    <t>Длина 293 м;</t>
  </si>
  <si>
    <t xml:space="preserve">Наружное газоснабжение жилого дома ул.Пролетарская,89 (Сети </t>
  </si>
  <si>
    <t>Наружное газоснабжение ул.Пролетарская,83 (Сети газовые)</t>
  </si>
  <si>
    <t>Наружное газоснабжение ул.Пролетарская,85 (Сети газовые)</t>
  </si>
  <si>
    <t>Наружное газоснабжениеул. Центральная ,дом № 20 (Сети газовы</t>
  </si>
  <si>
    <t>Наружные сети телефона (Сети)</t>
  </si>
  <si>
    <t>наружный газопровод высокого давления ул Кирова (Сети газовы</t>
  </si>
  <si>
    <t>Длина 71,3 м;</t>
  </si>
  <si>
    <t>наружный газопровод низкого давления ул.КИРОВА (Сети газовые</t>
  </si>
  <si>
    <t>Наружный газопровод низкого давления ул.Костромская (Сети га</t>
  </si>
  <si>
    <t>наружный газопровод ул.3-го Октября,15 (Сети газовые)</t>
  </si>
  <si>
    <t>Длина 329,6 м;</t>
  </si>
  <si>
    <t>наружный газопровод ул.Декабристов 8 (Сети газовые)</t>
  </si>
  <si>
    <t>Длина 268,2 м;</t>
  </si>
  <si>
    <t>наружный газопровод ул.Ленина,61 (Сети газовые)</t>
  </si>
  <si>
    <t>Длина 44,1 м;</t>
  </si>
  <si>
    <t xml:space="preserve">Аренда c 24.11.2020 - </t>
  </si>
  <si>
    <t>наружный газопровод ул.Центральная,21 (Сети газовые)</t>
  </si>
  <si>
    <t>Длина 213,1 м;</t>
  </si>
  <si>
    <t>наружный низкого газопровод пер.Нефтяной (Сети газовые)</t>
  </si>
  <si>
    <t>Длина 744 м;</t>
  </si>
  <si>
    <t>Насосная  №5 "Сады" (, )</t>
  </si>
  <si>
    <t>Самарская область, г. Октябрьск, Совхоз, , насосная №5</t>
  </si>
  <si>
    <t>Насосная  №5"Сады" скважина 13 (, )</t>
  </si>
  <si>
    <t>Насосная №8 Правая Волга скв.№ (, )</t>
  </si>
  <si>
    <t>насосная №9 скважина 12 Пр.Вол (, )</t>
  </si>
  <si>
    <t>Самарская область, г. Октябрьск, Правая Волга, , скважина №12</t>
  </si>
  <si>
    <t>Нежилое - ограждение охранной зоны Центрального банка Россий</t>
  </si>
  <si>
    <t>Самарская область, г. Октябрьск, ул.Дзержинского, д.41</t>
  </si>
  <si>
    <t>Длина 42 м;</t>
  </si>
  <si>
    <t>нежилое встроенное помещение  (ул.Куйбышева, 21 - 203,9кв.м.)</t>
  </si>
  <si>
    <t>Самарская область, г. Октябрьск, ул.Куйбышева, д.21, подвал №1, комн. №№1-19</t>
  </si>
  <si>
    <t>Площадь 203,9 кв.м</t>
  </si>
  <si>
    <t>нежилое здание - Административ (пер.Железнодорожный, 11 - 186,3кв.м.)</t>
  </si>
  <si>
    <t>Площадь 41,1 кв.м</t>
  </si>
  <si>
    <t>нежилое здание - гараж (ул.Ленина, 54 - 218,7кв.м.)</t>
  </si>
  <si>
    <t>Площадь 218,7 кв.м</t>
  </si>
  <si>
    <t>нежилое здание - гараж (ул.Центральная,  - 14,4кв.м.)</t>
  </si>
  <si>
    <t>Самарская область, г. Октябрьск, ул.Центральная, район ГПТУ 48</t>
  </si>
  <si>
    <t>Площадь 14,4 кв.м</t>
  </si>
  <si>
    <t>нежилое здание (3-го Октября, 11 - 1761,6кв.м.)</t>
  </si>
  <si>
    <t>Площадь 1761,6 кв.м</t>
  </si>
  <si>
    <t>нежилое здание (больница) (ул.Пирогова, 13 - 313,6кв.м.)</t>
  </si>
  <si>
    <t>Самарская область, г. Октябрьск, ул.Пирогова, д.13</t>
  </si>
  <si>
    <t>Площадь 318,6 кв.м</t>
  </si>
  <si>
    <t>нежилое здание (пер.Железнодорожный, 11 - 1382,9кв.м.)</t>
  </si>
  <si>
    <t>Площадь 1382,9 кв.м</t>
  </si>
  <si>
    <t>нежилое здание (пер.Железнодорожный, 11 - 27,6кв.м.)</t>
  </si>
  <si>
    <t>Площадь 174,8 кв.м</t>
  </si>
  <si>
    <t>нежилое здание (пер.Кирова, 12)</t>
  </si>
  <si>
    <t>нежилое здание (пер.Школьный, 5 - 1228,7кв.м.)</t>
  </si>
  <si>
    <t>Самарская область, г. Октябрьск, пер.Школьный, д.5</t>
  </si>
  <si>
    <t>Площадь 1069,7 кв.м</t>
  </si>
  <si>
    <t>нежилое здание (ул.3 Октября, 105 - 809,9кв.м.)</t>
  </si>
  <si>
    <t>Самарская область, г. Октябрьск, ул.3 Октября, д.105</t>
  </si>
  <si>
    <t>Площадь 799,4 кв.м</t>
  </si>
  <si>
    <t>Оперативное управление c 15.03.2018 - Муниципальное бюджетное учреждение городского округа Октябрьск Самарской области  "Культурно- досуговый комплекс "Октябрьский"</t>
  </si>
  <si>
    <t>нежилое здание (ул.Ватутина, 73 - 346,5кв.м.)</t>
  </si>
  <si>
    <t>Самарская область, г. Октябрьск, ул.Ватутина, д.73</t>
  </si>
  <si>
    <t>Площадь 346,5 кв.м</t>
  </si>
  <si>
    <t>Оперативное управление c 02.02.2012 - муниципальное бюджетное учреждение городского округа Октябрьск Самарской области "Центр спортивных сооружений"</t>
  </si>
  <si>
    <t>нежилое здание (ул.Вокзальная, 12 - 240,3кв.м.)</t>
  </si>
  <si>
    <t>Самарская область, г. Октябрьск, ул.Вокзальная, д.12</t>
  </si>
  <si>
    <t>Площадь 240,3 кв.м</t>
  </si>
  <si>
    <t>нежилое здание (ул.Волго-Донская,  - 49кв.м.)</t>
  </si>
  <si>
    <t>Площадь 49 кв.м</t>
  </si>
  <si>
    <t>нежилое здание (ул.Волго-Донская, 12а - 336,8кв.м.)</t>
  </si>
  <si>
    <t>Площадь 336,8 кв.м</t>
  </si>
  <si>
    <t>нежилое здание (ул.Волго-Донская, 13 - 513,5кв.м.)</t>
  </si>
  <si>
    <t>Площадь 521,4 кв.м</t>
  </si>
  <si>
    <t>нежилое здание (ул.Дзержинского, 41 - 868,3кв.м.)</t>
  </si>
  <si>
    <t>Площадь 868,3 кв.м</t>
  </si>
  <si>
    <t>Оперативное управление c 12.04.2019 -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</si>
  <si>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нежилое здание (ул.Кирова, 12 - 1600кв.м.)</t>
  </si>
  <si>
    <t>Площадь 1600 кв.м</t>
  </si>
  <si>
    <t>нежилое здание (ул.Ленина, 42 - 3338кв.м.)</t>
  </si>
  <si>
    <t>Площадь 3338 кв.м</t>
  </si>
  <si>
    <t>нежилое здание (ул.Ленина, 45 - 765кв.м.)</t>
  </si>
  <si>
    <t>Самарская область, г. Октябрьск, ул.Ленина, д.45</t>
  </si>
  <si>
    <t>Площадь 765 кв.м</t>
  </si>
  <si>
    <t>Оперативное управление c 23.11.1999 - МБУ городского округа Октябрьск  Самарской области "Дом молодежных организаций"</t>
  </si>
  <si>
    <t>нежилое здание (ул.Ленина, 52 - 1474,5кв.м.)</t>
  </si>
  <si>
    <t>Площадь 1474,5 кв.м</t>
  </si>
  <si>
    <t>нежилое здание (ул.Ленина, 54 - 839кв.м.)</t>
  </si>
  <si>
    <t>Площадь 839 кв.м</t>
  </si>
  <si>
    <t>нежилое здание (ул.Ленина, 90 - 861,9кв.м.)</t>
  </si>
  <si>
    <t>Площадь 861,9 кв.м</t>
  </si>
  <si>
    <t>нежилое здание (ул.Ленина, 94 - 276,5кв.м.)</t>
  </si>
  <si>
    <t>Площадь 214,2 кв.м</t>
  </si>
  <si>
    <t>нежилое здание (ул.Ленинградская, 48 - 202,6кв.м.)</t>
  </si>
  <si>
    <t>Самарская область, г. Октябрьск, ул.Ленинградская, д.48</t>
  </si>
  <si>
    <t>Площадь 172,6 кв.м</t>
  </si>
  <si>
    <t>нежилое здание (ул.Ленинградская, 87 - 363кв.м.)</t>
  </si>
  <si>
    <t>Площадь 363 кв.м</t>
  </si>
  <si>
    <t>нежилое здание (ул.Мичурина,  - 877,3кв.м.)</t>
  </si>
  <si>
    <t>Площадь 877,3 кв.м</t>
  </si>
  <si>
    <t>нежилое здание (ул.Мичурина, 24 - 1099,4кв.м.)</t>
  </si>
  <si>
    <t>Самарская область, г. Октябрьск, ул.Мичурина, д.24</t>
  </si>
  <si>
    <t>Площадь 1099,4 кв.м</t>
  </si>
  <si>
    <t>нежилое здание (ул.Пионерская, 1 - 258кв.м.)</t>
  </si>
  <si>
    <t>Самарская область, г. Октябрьск, ул.Пионерская, д.1</t>
  </si>
  <si>
    <t>Площадь 312,9 кв.м</t>
  </si>
  <si>
    <t>нежилое здание (ул.Станиславского, 8 - 570кв.м.)</t>
  </si>
  <si>
    <t>Самарская область, г. Октябрьск, ул.Станиславского, д.8</t>
  </si>
  <si>
    <t>нежилое здание (ул.Центральная, 14 - 3170,5кв.м.)</t>
  </si>
  <si>
    <t>Площадь 3170,5 кв.м</t>
  </si>
  <si>
    <t>нежилое здание (ул.Шмидта,  - 60кв.м.)</t>
  </si>
  <si>
    <t>нежилое здание гаража (ул.Дзержинского, 41 - 35,3кв.м.)</t>
  </si>
  <si>
    <t>Площадь 35,3 кв.м</t>
  </si>
  <si>
    <t>Оперативное управление c 14.03.2019 -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</si>
  <si>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нежилое паомещение (ул.Куйбышева, 17 - 76кв.м.)</t>
  </si>
  <si>
    <t>Площадь 76 кв.м</t>
  </si>
  <si>
    <t>нежилое помещение (пер.Кирпичный, 16 - 294,76кв.м.)</t>
  </si>
  <si>
    <t>Площадь 294,76 кв.м</t>
  </si>
  <si>
    <t>нежилое помещение (пер.Парковый, 1 - 72,4кв.м.)</t>
  </si>
  <si>
    <t>Площадь 72,4 кв.м</t>
  </si>
  <si>
    <t>нежилое помещение (пер.Парковый, 1 - 87,7кв.м.)</t>
  </si>
  <si>
    <t>Площадь 89,3 кв.м</t>
  </si>
  <si>
    <t>нежилое помещение (ул.9 Января, 9 - 51,4кв.м.)</t>
  </si>
  <si>
    <t>Самарская область, г. Октябрьск, ул.9 Января, д.9</t>
  </si>
  <si>
    <t>Площадь 51,4 кв.м</t>
  </si>
  <si>
    <t>нежилое помещение (ул.Аносова, 7 - 445,9кв.м.)</t>
  </si>
  <si>
    <t>Самарская область, г. Октябрьск, ул.Аносова, д.7, 1 этаж- помещения №9-23, 2 этаж- помещения №1-11</t>
  </si>
  <si>
    <t>Оперативное управление c 08.04.2014 - Муниципальное бюджетное учреждение городского округа Октябрьск Самарской области "Многофункциональный центр предоставления государственных и муниципальных услуг"</t>
  </si>
  <si>
    <t>нежилое помещение (ул.Ватутина, 10 - 44,9кв.м.)</t>
  </si>
  <si>
    <t>Самарская область, г. Октябрьск, ул.Ватутина, д.10, ком. 1,2,3,4,5,6,7,8</t>
  </si>
  <si>
    <t>нежилое помещение (ул.Ватутина, 9 - 289,9кв.м.)</t>
  </si>
  <si>
    <t>Площадь 289,9 кв.м</t>
  </si>
  <si>
    <t>нежилое помещение (ул.Гая, 39а - 437,6кв.м.)</t>
  </si>
  <si>
    <t>Площадь 430,8 кв.м</t>
  </si>
  <si>
    <t>Аренда c 01.05.2020 - ООО "Парус"</t>
  </si>
  <si>
    <t>нежилое помещение (ул.Гая, 39а - 65кв.м.)</t>
  </si>
  <si>
    <t>Аренда c 01.07.2020 - ООО "Парус"</t>
  </si>
  <si>
    <t>нежилое помещение (ул.Гая, 52/а - 261,3кв.м.)</t>
  </si>
  <si>
    <t>Самарская область, г. Октябрьск, ул.Гая, д.52, корп.а</t>
  </si>
  <si>
    <t>Площадь 261,3 кв.м</t>
  </si>
  <si>
    <t>нежилое помещение (ул.Дзержинского, 14 - 111,9кв.м.)</t>
  </si>
  <si>
    <t>Площадь 111,9 кв.м</t>
  </si>
  <si>
    <t>нежилое помещение (ул.Дзержинского, 23 - 42,2кв.м.)</t>
  </si>
  <si>
    <t>Самарская область, г. Октябрьск, ул.Дзержинского, д.23, комн. 6</t>
  </si>
  <si>
    <t>Площадь 42,2 кв.м</t>
  </si>
  <si>
    <t>Безвозмездное пользование c 10.10.2007 - ФГБУ "ФКП Россреестра" по самарской области</t>
  </si>
  <si>
    <t>нежилое помещение (ул.Дзержинского, 23 - 71,8кв.м.)</t>
  </si>
  <si>
    <t>Самарская область, г. Октябрьск, ул.Дзержинского, д.23, ком.4,5, подсобные помещения</t>
  </si>
  <si>
    <t>Площадь 71,8 кв.м</t>
  </si>
  <si>
    <t>Оперативное управление c 01.09.2018 - МБУ г.о.Октябрьск "Редакция газеты "Октябрьское время"</t>
  </si>
  <si>
    <t>нежилое помещение (ул.Дзержинского, 23 - 95,6кв.м.)</t>
  </si>
  <si>
    <t>Самарская область, г. Октябрьск, ул.Дзержинского, д.23, ком 2,1,3,7</t>
  </si>
  <si>
    <t>Площадь 95,6 кв.м</t>
  </si>
  <si>
    <t>нежилое помещение (ул.Куйбышева, 17 - 76кв.м.)</t>
  </si>
  <si>
    <t>Площадь  кв.м</t>
  </si>
  <si>
    <t>Безвозмездное пользование c 02.10.2017 - Государственное казенное учреждение Самарской области "Центр по делам гражданской обороны, пожарной безопасности и чрезвычайным ситуациям"</t>
  </si>
  <si>
    <t>нежилое помещение (ул.Ленина, 117 - 58,5кв.м.)</t>
  </si>
  <si>
    <t>Площадь 58,5 кв.м</t>
  </si>
  <si>
    <t>нежилое помещение (ул.Ленина, 47 - 10кв.м.)</t>
  </si>
  <si>
    <t>Самарская область, г. Октябрьск, ул.Ленина, д.47, ком.1</t>
  </si>
  <si>
    <t>Площадь 10 кв.м</t>
  </si>
  <si>
    <t>нежилое помещение (ул.Ленина, 47 - 111,5кв.м.)</t>
  </si>
  <si>
    <t>Самарская область, г. Октябрьск, ул.Ленина, д.47, ком 2,4,5,6,7,12,13,20,21</t>
  </si>
  <si>
    <t>Площадь 111,5 кв.м</t>
  </si>
  <si>
    <t>нежилое помещение (ул.Ленина, 47 - 12,3кв.м.)</t>
  </si>
  <si>
    <t>Самарская область, г. Октябрьск, ул.Ленина, д.47, ком.11</t>
  </si>
  <si>
    <t>Площадь 12,3 кв.м</t>
  </si>
  <si>
    <t>нежилое помещение (ул.Ленина, 47 - 22,4кв.м.)</t>
  </si>
  <si>
    <t>Самарская область, г. Октябрьск, ул.Ленина, д.47, ком.16</t>
  </si>
  <si>
    <t>нежилое помещение (ул.Ленина, 47 - 28,8кв.м.)</t>
  </si>
  <si>
    <t>Самарская область, г. Октябрьск, ул.Ленина, д.47, ком. 17,18,19</t>
  </si>
  <si>
    <t>нежилое помещение (ул.Ленина, 47 - 40,3кв.м.)</t>
  </si>
  <si>
    <t>Самарская область, г. Октябрьск, ул.Ленина, д.47, ком. 8,9,10</t>
  </si>
  <si>
    <t>Площадь 40,3 кв.м</t>
  </si>
  <si>
    <t>нежилое помещение (ул.Ленина, 47 - 445,4кв.м.)</t>
  </si>
  <si>
    <t>Самарская область, г. Октябрьск, ул.Ленина, д.47, нежилые помещения
№ 5- 47,2 кв.м., 
часть подсобных помещений- 21,5 кв.м.;
подвальное помещение - 30,4 кв.м.</t>
  </si>
  <si>
    <t>Площадь 445,4 кв.м</t>
  </si>
  <si>
    <t>Аренда c 02.05.2020 - Макрорегиональный ф-л "Волга" ОАО "Ростелеком"</t>
  </si>
  <si>
    <t>нежилое помещение (ул.Ленина, 47 - 45,6кв.м.)</t>
  </si>
  <si>
    <t>Самарская область, г. Октябрьск, ул.Ленина, д.47, ком. №14,15</t>
  </si>
  <si>
    <t>нежилое помещение (ул.Ленина, 47 - 64,7кв.м.)</t>
  </si>
  <si>
    <t>Самарская область, г. Октябрьск, ул.Ленина, д.47, подвал</t>
  </si>
  <si>
    <t>Площадь 64,7 кв.м</t>
  </si>
  <si>
    <t>нежилое помещение (ул.Ленина, 47 - 7,9кв.м.)</t>
  </si>
  <si>
    <t>Самарская область, г. Октябрьск, ул.Ленина, д.47, комната №3</t>
  </si>
  <si>
    <t>нежилое помещение (ул.Ленина, 54 - 49,9кв.м.)</t>
  </si>
  <si>
    <t>Площадь 49,9 кв.м</t>
  </si>
  <si>
    <t>постановление c 19.05.2015 -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</si>
  <si>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нежилое помещение (ул.Ленина, 54 - 87,1кв.м.)</t>
  </si>
  <si>
    <t>Площадь 87,1 кв.м</t>
  </si>
  <si>
    <t>нежилое помещение (ул.Ленина, 61 - 101,2кв.м.)</t>
  </si>
  <si>
    <t>Самарская область, г. Октябрьск, ул.Ленина, д.61, подвальное помещение</t>
  </si>
  <si>
    <t>Оперативное управление c 04.07.2013 -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</si>
  <si>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нежилое помещение (ул.Ленина, 90 - 128,6кв.м.)</t>
  </si>
  <si>
    <t>Площадь 128,6 кв.м</t>
  </si>
  <si>
    <t>нежилое помещение (ул.Ленина, 90 - 8,7кв.м.)</t>
  </si>
  <si>
    <t>Самарская область, г. Октябрьск, ул.Ленина, д.90, комната №5</t>
  </si>
  <si>
    <t>Площадь 8,7 кв.м</t>
  </si>
  <si>
    <t>нежилое помещение (ул.Мичурина, 11 - 44,9кв.м.)</t>
  </si>
  <si>
    <t>Безвозмездное пользование c 01.07.2017 - Автономная некомерческая организация "Цента социального обслуживания населения  "Сызранский"</t>
  </si>
  <si>
    <t>нежилое помещение (ул.Станиславского, 4 - 83,1кв.м.)</t>
  </si>
  <si>
    <t>Площадь 83,1 кв.м</t>
  </si>
  <si>
    <t>нежилое помещение (ул.Фрунзе, 1 - 129,1кв.м.)</t>
  </si>
  <si>
    <t>нежилое помещение (ул.Центральная, 1)</t>
  </si>
  <si>
    <t>Самарская область, г. Октябрьск, ул.Центральная, д.1, подвальное помещение</t>
  </si>
  <si>
    <t>распоряжение c 04.07.2013 -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</si>
  <si>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нежилые помещения здания ДК Во (ул.Мира, 94а - 3225,2кв.м.)</t>
  </si>
  <si>
    <t>Площадь 3225,2 кв.м</t>
  </si>
  <si>
    <t>НТО (ул.Сплавная,  - 177,99кв.м.)</t>
  </si>
  <si>
    <t>Самарская область, г. Октябрьск, ул.Сплавная, в районе центрального пляжа</t>
  </si>
  <si>
    <t>Площадь 177,99 кв.м</t>
  </si>
  <si>
    <t>ограждение (3-го Октября, 11)</t>
  </si>
  <si>
    <t>Ограждение (Сооружения)</t>
  </si>
  <si>
    <t>ограждение котельной №2 (Сооружения)</t>
  </si>
  <si>
    <t>ограждение насосной (Сооружения)</t>
  </si>
  <si>
    <t>ограждение Пристань насосная ст №1 (ограждение)</t>
  </si>
  <si>
    <t>Самарская область, г. Октябрьск, Пристань, , водонасосная ст-я №1</t>
  </si>
  <si>
    <t>Хозяйственное ведение c 24.07.2012 - Муниципальное унитарное предприятие "Жилищное управление"</t>
  </si>
  <si>
    <t>от ул.Дзержинского,90 к жилому дому по ул.Ленина,117 (Сети к</t>
  </si>
  <si>
    <t>Самарская область, г. Октябрьск, ул.Дзержинского, д.90, к жилому дому по ул.Ленина,117</t>
  </si>
  <si>
    <t>Отд.расположенная площадка (ул.Ленинградская, 87)</t>
  </si>
  <si>
    <t>Оперативное управление c 11.11.2010 - Общеобразовательное учреждение средняя общеобразовательная школа №2</t>
  </si>
  <si>
    <t>отдельностоящее (3-го Октября, 17 - 4259,1кв.м.)</t>
  </si>
  <si>
    <t>Площадь 4259,1 кв.м</t>
  </si>
  <si>
    <t>отдельностоящее (пер.Верхний,  - 111кв.м.)</t>
  </si>
  <si>
    <t>Площадь 111 кв.м</t>
  </si>
  <si>
    <t>отдельностоящее (пер.Волжский,  - 4,38кв.м.)</t>
  </si>
  <si>
    <t>отдельностоящее (пер.Железнодорожный, 11 - 298кв.м.)</t>
  </si>
  <si>
    <t>Площадь 298 кв.м</t>
  </si>
  <si>
    <t>отдельностоящее (пер.Железнодорожный, 11 - 4365,4кв.м.)</t>
  </si>
  <si>
    <t>Площадь 4365,4 кв.м</t>
  </si>
  <si>
    <t>отдельностоящее (пер.Проходной,  - 4,37кв.м.)</t>
  </si>
  <si>
    <t>Площадь 4,37 кв.м</t>
  </si>
  <si>
    <t>Хозяйственное ведение c 01.01.1990 - Муниципальное унитарное предприятие "Бюро ритуальных услуг"</t>
  </si>
  <si>
    <t>отдельностоящее (ул.Аносова,  - 1793,8кв.м.)</t>
  </si>
  <si>
    <t>Площадь 1793,8 кв.м</t>
  </si>
  <si>
    <t>отдельностоящее (ул.Аносова, )</t>
  </si>
  <si>
    <t>отдельностоящее (ул.Аносова, 60)</t>
  </si>
  <si>
    <t>отдельностоящее (ул.Астраханская, 2)</t>
  </si>
  <si>
    <t>Самарская область, г. Октябрьск, ул.Астраханская, д.2</t>
  </si>
  <si>
    <t>отдельностоящее (ул.Береговая, 2)</t>
  </si>
  <si>
    <t>Самарская область, г. Октябрьск, ул.Береговая, д.2</t>
  </si>
  <si>
    <t>отдельностоящее (ул.Волго-Донская, 15 - 292,4кв.м.)</t>
  </si>
  <si>
    <t>Самарская область, г. Октябрьск, ул.Волго-Донская, д.15</t>
  </si>
  <si>
    <t>Площадь 292,4 кв.м</t>
  </si>
  <si>
    <t>отдельностоящее (ул.Вологина, 5 - 2011,1кв.м.)</t>
  </si>
  <si>
    <t>Площадь 2011,1 кв.м</t>
  </si>
  <si>
    <t>отдельностоящее (ул.Вологина, 5 - 46,5кв.м.)</t>
  </si>
  <si>
    <t>Площадь 46,5 кв.м</t>
  </si>
  <si>
    <t>отдельностоящее (ул.Вологина, 5 - 51,5кв.м.)</t>
  </si>
  <si>
    <t>отдельностоящее (ул.Гая, 39 - 1291,5кв.м.)</t>
  </si>
  <si>
    <t>Площадь 1291,5 кв.м</t>
  </si>
  <si>
    <t>отдельностоящее (ул.Гая, 39 - 258кв.м.)</t>
  </si>
  <si>
    <t>Площадь 258 кв.м</t>
  </si>
  <si>
    <t>отдельностоящее (ул.Гая, 39 - 2607,9кв.м.)</t>
  </si>
  <si>
    <t>Площадь 2077,18 кв.м</t>
  </si>
  <si>
    <t>Безвозмездное пользование c 02.06.2016 - ОУ СОШ №8</t>
  </si>
  <si>
    <t>отдельностоящее (ул.Гая, 39)</t>
  </si>
  <si>
    <t>Отдельностоящее (ул.Декабристов, 14)</t>
  </si>
  <si>
    <t>отдельностоящее (ул.Кустовая, 16 - 31,8кв.м.)</t>
  </si>
  <si>
    <t>Самарская область, г. Октябрьск, ул.Кустовая, д.16</t>
  </si>
  <si>
    <t>отдельностоящее (ул.Ленина,  - 1091,7кв.м.)</t>
  </si>
  <si>
    <t>Площадь 1091,7 кв.м</t>
  </si>
  <si>
    <t>отдельностоящее (ул.Ленина, 57 - 38,9кв.м.)</t>
  </si>
  <si>
    <t>Площадь 38,9 кв.м</t>
  </si>
  <si>
    <t>отдельностоящее (ул.Ленина, 57 - 870,5кв.м.)</t>
  </si>
  <si>
    <t>Площадь 870,5 кв.м</t>
  </si>
  <si>
    <t>отдельностоящее (ул.Ленинградская, 213 - 32,6кв.м.)</t>
  </si>
  <si>
    <t>Самарская область, г. Октябрьск, ул.Ленинградская, д.213</t>
  </si>
  <si>
    <t>Отдельностоящее (ул.Ленинградская, 87 - 3137кв.м.)</t>
  </si>
  <si>
    <t>Площадь 3137 кв.м</t>
  </si>
  <si>
    <t>отдельностоящее (ул.Мира, 63)</t>
  </si>
  <si>
    <t>отдельностоящее (ул.Набережная, 19)</t>
  </si>
  <si>
    <t>Самарская область, г. Октябрьск, ул.Набережная, д.19</t>
  </si>
  <si>
    <t>отдельностоящее (ул.Сакко и Ванцетти, 15 - 2143,1кв.м.)</t>
  </si>
  <si>
    <t>Самарская область, г. Октябрьск, ул.Сакко и Ванцетти, д.15</t>
  </si>
  <si>
    <t>Площадь 2143,1 кв.м</t>
  </si>
  <si>
    <t>отдельностоящее (ул.Сакко и Ванцетти, 15 - 37,5кв.м.)</t>
  </si>
  <si>
    <t>отдельностоящее (ул.Сакко и Ванцетти, 15 - 62,7кв.м.)</t>
  </si>
  <si>
    <t>Площадь 62,7 кв.м</t>
  </si>
  <si>
    <t>отдельностоящее (ул.Сакко и Ванцетти, 15 - 92,1кв.м.)</t>
  </si>
  <si>
    <t>Площадь 92,1 кв.м</t>
  </si>
  <si>
    <t>отдельностоящее (ул.Станиславского, 1 - 917,1кв.м.)</t>
  </si>
  <si>
    <t>Площадь 917,1 кв.м</t>
  </si>
  <si>
    <t>отдельностоящее (ул.Степана Разина,  - 222,2кв.м.)</t>
  </si>
  <si>
    <t>Площадь 222,2 кв.м</t>
  </si>
  <si>
    <t>отстойники 2-й ступени р-н ОКСД (Сети канализационные)</t>
  </si>
  <si>
    <t>Площадь 2722,9 кв.м;</t>
  </si>
  <si>
    <t>Отстойники р-н ПАЗ (Сети канализационные)</t>
  </si>
  <si>
    <t>Самарская область, г. Октябрьск, , р-н ПАЗ</t>
  </si>
  <si>
    <t>Площадь 319,2 кв.м;</t>
  </si>
  <si>
    <t>Хозяйственное ведение c 12.10.2017 - Муниципальное унитарное предприятие "Жилищное управление"</t>
  </si>
  <si>
    <t>Памятник - мемориал работникам лесозавода, погибшим в ВОВ 19</t>
  </si>
  <si>
    <t>Памятник - мемориал, погибшим землякам с-за Костычевский (Со</t>
  </si>
  <si>
    <t>Памятник - обелиск герою Советского Союза А.Д.Вологину (Соор</t>
  </si>
  <si>
    <t>Самарская область, г. Октябрьск, , Самарская обл, г Октябрьск, п.Первомайск (сквер)</t>
  </si>
  <si>
    <t>Памятник- мемориал работникам ПАЗ, погибшим в ВОВ (Сооружени</t>
  </si>
  <si>
    <t>Памятник- мемориальная доска на здании, в котором в ВОВ расп</t>
  </si>
  <si>
    <t xml:space="preserve">Памятник- мемориальная доска учащимся и учителям школы №28, </t>
  </si>
  <si>
    <t>Памятник- монумент "Вечная слава" (Вечный огонь) (Сооружения</t>
  </si>
  <si>
    <t>Памятник- обелиск выпускникам школы №32, погибшим в ВОВ (Соо</t>
  </si>
  <si>
    <t>Памятник-- обелиск защитникам города в ВОВ (767 ЗАП) на Уско</t>
  </si>
  <si>
    <t>Самарская область, г. Октябрьск, , Самарская обл, г Октябрьск, р-н совхоза Костычевский</t>
  </si>
  <si>
    <t>Памятник- обелиск работникам Хлебной базы, погибшим в ВОВ (С</t>
  </si>
  <si>
    <t>Памятник рабочим Батракского асфальтового завода, погибшим в</t>
  </si>
  <si>
    <t>Памятник- стела Защитнику железнодорожного моста через р.Вол</t>
  </si>
  <si>
    <t>Самарская область, г. Октябрьск, , Самарская обл, г Октябрьск, Правый берег р.Волга</t>
  </si>
  <si>
    <t>Памятник- стела на Аллее Славы в память о ее закладке ветера</t>
  </si>
  <si>
    <t xml:space="preserve">Памятник- стела работникам паровозного депо, погибшим в ВОВ </t>
  </si>
  <si>
    <t>Памятник- стелла работникам ст.Октябрьск, погибшим в ВОВ (Со</t>
  </si>
  <si>
    <t>пандус (Сооружения)</t>
  </si>
  <si>
    <t>ПГ (Сети водоснабжения)</t>
  </si>
  <si>
    <t>ПГ -2 шт.  (склад) (Сети водоснабжения)</t>
  </si>
  <si>
    <t>ПГ ул. Сплавная,63-80 (Сети водоснабжения)</t>
  </si>
  <si>
    <t>первичные отстойники 1-й ступени (вертикальные отстойники)</t>
  </si>
  <si>
    <t>Площадь 762,4 кв.м;</t>
  </si>
  <si>
    <t>подъездная автодорога ул.Аносова,7 (Дорога автомобильная)</t>
  </si>
  <si>
    <t>Самарская область, г. Октябрьск, ул.Аносова, д.7</t>
  </si>
  <si>
    <t>Длина 233 м; Ширина 13,2 м; Площадь 3070,4 кв.м;</t>
  </si>
  <si>
    <t>помещение (ул.Волго-Донская, 9/1 - 43,7кв.м.)</t>
  </si>
  <si>
    <t>Самарская область, г. Октябрьск, ул.Волго-Донская, д.9/1</t>
  </si>
  <si>
    <t>помещение (ул.Волго-Донская, 9/2 - 110кв.м.)</t>
  </si>
  <si>
    <t>Самарская область, г. Октябрьск, ул.Волго-Донская, д.9/2</t>
  </si>
  <si>
    <t>Площадь 110 кв.м</t>
  </si>
  <si>
    <t>Хозяйственное ведение c 03.06.2014 - Муниципальное унитарное предприятие "Жилищное управление"</t>
  </si>
  <si>
    <t>помещение (ул.Ленина, 94 - 73,3кв.м.)</t>
  </si>
  <si>
    <t>Площадь 73,3 кв.м</t>
  </si>
  <si>
    <t>Оперативное управление c 23.11.2011 - МКУ "Управление по вопросам семьи Администрации городского округа Октябрьск Самарской области"</t>
  </si>
  <si>
    <t>помещение 2 (ул.Пролетарская, 87 - 17,7кв.м.)</t>
  </si>
  <si>
    <t>Самарская область, г. Октябрьск, ул.Пролетарская, д.87,  помещ.2</t>
  </si>
  <si>
    <t>Площадь 17,7 кв.м</t>
  </si>
  <si>
    <t>Прибор для учета тепловой энергии (Сети теплоснабжения)</t>
  </si>
  <si>
    <t>производственный корпус (,  - 1449,3кв.м.)</t>
  </si>
  <si>
    <t>Производственный корпус ПАЗ (,  - 150кв.м.)</t>
  </si>
  <si>
    <t>Путепровод- мост через ж/д на комбинат (Сооружения)</t>
  </si>
  <si>
    <t>резервуар - 2 ед. по 500 куб.м (ул.Шишулина, )</t>
  </si>
  <si>
    <t>Самарская область, г. Октябрьск, ул.Шишулина, скважина 7,8,9,10</t>
  </si>
  <si>
    <t>резервуар - 2 ед. по 75 куб.м. (, )</t>
  </si>
  <si>
    <t>Самарская область, г. Октябрьск, , р-н совхоза "Костыческий"</t>
  </si>
  <si>
    <t>резервуар 1000 куб.м. (ул.Сакко и Ванцетти, )</t>
  </si>
  <si>
    <t>Самарская область, г. Октябрьск, ул.Сакко и Ванцетти, выше спецшколы</t>
  </si>
  <si>
    <t>резервуар 250 куб.м. (ул.Первомайская, )</t>
  </si>
  <si>
    <t>Резервуар 250куб.м. (, )</t>
  </si>
  <si>
    <t>Хозяйственное ведение c 20.12.2017 - Муниципальное унитарное предприятие "Жилищное управление"</t>
  </si>
  <si>
    <t>Резервуар 300 куб.м. (ул.Колхозная, )</t>
  </si>
  <si>
    <t>Сети воздухоснабжения (Сети)</t>
  </si>
  <si>
    <t>скамья 6 шт. (Сооружения)</t>
  </si>
  <si>
    <t>скважина №2,4 (ул.Колхозная, )</t>
  </si>
  <si>
    <t>Самарская область, г. Октябрьск, ул.Колхозная, скважина №2,4</t>
  </si>
  <si>
    <t>скважина р-н котельной ул.Вологина (Сооружения)</t>
  </si>
  <si>
    <t>Самарская область, г. Октябрьск, , р-н котельной №5</t>
  </si>
  <si>
    <t>скважина тер-я Спецшколы (Сооружения)</t>
  </si>
  <si>
    <t>Самарская область, г. Октябрьск, , территория спец.школы</t>
  </si>
  <si>
    <t>спортзал ДК Волга (ул.Мира, 94а - 537кв.м.)</t>
  </si>
  <si>
    <t>Площадь 537 кв.м</t>
  </si>
  <si>
    <t>Спортивная площадка с покрытием "Искусственная трава" размер</t>
  </si>
  <si>
    <t>Самарская область, г. Октябрьск, ул.Вологина, южнее ДК "Первомайский"</t>
  </si>
  <si>
    <t>Длина 56 м; Ширина 28 м;</t>
  </si>
  <si>
    <t>Оперативное управление c 02.07.2019 - муниципальное бюджетное учреждение городского округа Октябрьск Самарской области "Центр спортивных сооружений"</t>
  </si>
  <si>
    <t>стадион (пер.Железнодорожный, 7)</t>
  </si>
  <si>
    <t>Самарская область, г. Октябрьск, пер.Железнодорожный, д.7, а</t>
  </si>
  <si>
    <t>стадион (ул.3 Октября, )</t>
  </si>
  <si>
    <t>ст-я опорожения емкостей (, )</t>
  </si>
  <si>
    <t>Танцевальная площадка (Сооружения)</t>
  </si>
  <si>
    <t>Площадь 100 кв.м;</t>
  </si>
  <si>
    <t>Теневой навес (ул.Станиславского, )</t>
  </si>
  <si>
    <t>тепловой центр , смонтированный в модульной котельной №11 ул</t>
  </si>
  <si>
    <t>Самарская область, г. Октябрьск, ул.Кирова, д.12, ГБОУ СО ООШ №2</t>
  </si>
  <si>
    <t xml:space="preserve">Тепловые сети, прилегающие к котельной № 3 ул Куйбышева 21А </t>
  </si>
  <si>
    <t>теплосети от котельной по ул. Волго-Донская, Мичурина, Центр</t>
  </si>
  <si>
    <t>Самарская область, г. Октябрьск, ул.Волго-Донская, Мичурина,Центральная,3-й Проезд, Мира</t>
  </si>
  <si>
    <t>Теплосети от ТП №2 жил.дома №12 по пер. Больничныому (Сети т</t>
  </si>
  <si>
    <t>Самарская область, г. Октябрьск, пер.Больничный, С-Ванцетти</t>
  </si>
  <si>
    <t>Длина 230 м;</t>
  </si>
  <si>
    <t>Теплосети п. Первомайск (Сети теплоснабжения)</t>
  </si>
  <si>
    <t>Самарская область, г. Октябрьск, ул.Вологина, пер.Водный</t>
  </si>
  <si>
    <t>Длина 763,5 м;</t>
  </si>
  <si>
    <t>Самарская область, 9-го Января, Пирогова, Белорусская</t>
  </si>
  <si>
    <t>Длина 1083 м;</t>
  </si>
  <si>
    <t>Длина 872,5 м;</t>
  </si>
  <si>
    <t>теплосети пер.Больничный ж.д. №12 от кот №3 (Сети теплоснабж</t>
  </si>
  <si>
    <t>Самарская область, г. Октябрьск, пер.Больничный, у жилого дома №12</t>
  </si>
  <si>
    <t>Длина 139 м;</t>
  </si>
  <si>
    <t>Теплосети по ул. Дзержинского (Сети теплоснабжения)</t>
  </si>
  <si>
    <t>Длина 397,5 м;</t>
  </si>
  <si>
    <t>теплосети ул.Дзержинского,20 (Сети теплоснабжения)</t>
  </si>
  <si>
    <t>Длина 628,2 м;</t>
  </si>
  <si>
    <t>Теплосеть (45 м.) (Сооружения)</t>
  </si>
  <si>
    <t>Теплосеть (Сети теплоснабжения)</t>
  </si>
  <si>
    <t>Теплосеть кот №2 (Сети теплоснабжения)</t>
  </si>
  <si>
    <t>Длина 316,5 м;</t>
  </si>
  <si>
    <t>Теплосеть кот №2(1) (Сети теплоснабжения)</t>
  </si>
  <si>
    <t>Самарская область, г. Октябрьск, ул.Пионерская, Луговая,Плодовая</t>
  </si>
  <si>
    <t>Длина 821,5 м;</t>
  </si>
  <si>
    <t>теплосеть пер.Больничный от котельной №3 от ТП № 2,3,4,5,6,1</t>
  </si>
  <si>
    <t>Длина 1479,8 м;</t>
  </si>
  <si>
    <t>Теплосеть ул Мира (Сети теплоснабжения)</t>
  </si>
  <si>
    <t>Теплосеть ул Мичурина (Сети теплоснабжения)</t>
  </si>
  <si>
    <t>Длина 835,2 м;</t>
  </si>
  <si>
    <t>Теплосеть ул.3-го Октября (Сети теплоснабжения)</t>
  </si>
  <si>
    <t>Длина 953,5 м;</t>
  </si>
  <si>
    <t>теплосеть ул.Красногорская (Сети теплоснабжения)</t>
  </si>
  <si>
    <t>Длина 132 м;</t>
  </si>
  <si>
    <t>теплосеть ул.Пролетарская,16 (Сети теплоснабжения)</t>
  </si>
  <si>
    <t>Длина 385 м;</t>
  </si>
  <si>
    <t>теплосеть ул.Сакко-Ванцетти (Сети теплоснабжения)</t>
  </si>
  <si>
    <t>Теплосеть Хлебная База (Сети теплоснабжения)</t>
  </si>
  <si>
    <t>Самарская область, г. Октябрьск, хлебная база, ул.Волго-Донская</t>
  </si>
  <si>
    <t>Длина 221 м;</t>
  </si>
  <si>
    <t>Теплотрасса (Сети теплоснабжения)</t>
  </si>
  <si>
    <t>Длина 1493,5 м;</t>
  </si>
  <si>
    <t>Теплотрасса ОЗИМ (Сети теплоснабжения)</t>
  </si>
  <si>
    <t>Самарская область, г. Октябрьск, , ОЗИМ</t>
  </si>
  <si>
    <t>Теплотрасса от центральной котельн (Сети теплоснабжения)</t>
  </si>
  <si>
    <t>Самарская область, г. Октябрьск, , завод Автопластинжинеринг</t>
  </si>
  <si>
    <t>Теплотрасса от ШЧ 16 (Сети теплоснабжения)</t>
  </si>
  <si>
    <t>Самарская область, г. Октябрьск, ул.Ленина, -ШЧ-16</t>
  </si>
  <si>
    <t>Длина 747 м;</t>
  </si>
  <si>
    <t>Теплотрасса по пер Кирпичный (Сети теплоснабжения)</t>
  </si>
  <si>
    <t>Самарская область, г. Октябрьск, пер.Кирпичный, Аносова,51</t>
  </si>
  <si>
    <t>Длина 893,5 м;</t>
  </si>
  <si>
    <t>Теплотрасса по ул Аносова (Сети теплоснабжения)</t>
  </si>
  <si>
    <t>Теплотрасса по ул Курская (Сети теплоснабжения)</t>
  </si>
  <si>
    <t>Самарская область, г. Октябрьск, пер.Железнодорожный, Курская,2</t>
  </si>
  <si>
    <t>Длина 868 м;</t>
  </si>
  <si>
    <t>Теплотрасса по ул Ленина (Сети теплоснабжения)</t>
  </si>
  <si>
    <t>Теплотрасса по ул Ленина 117 (Сети теплоснабжения)</t>
  </si>
  <si>
    <t>Длина 1257 м;</t>
  </si>
  <si>
    <t>Теплотрасса по ул Ленина д 90 (Сети теплоснабжения)</t>
  </si>
  <si>
    <t>Длина 213,5 м;</t>
  </si>
  <si>
    <t>Теплотрасса по ул Ленина-ЦТП (Сети теплоснабжения)</t>
  </si>
  <si>
    <t>Теплотрасса по ул. Центральная (Сети теплоснабжения)</t>
  </si>
  <si>
    <t>Ширина 1299,5 м;</t>
  </si>
  <si>
    <t>Теплотрасса совхоза "Костычевский" (Сети теплоснабжения)</t>
  </si>
  <si>
    <t>Самарская область, г. Октябрьск, ул.Пионерская, Весенняя, Декабристов, Хлебная</t>
  </si>
  <si>
    <t>Длина 1625 м;</t>
  </si>
  <si>
    <t>теплотрассаЦГБ (Сети теплоснабжения)</t>
  </si>
  <si>
    <t>Самарская область, г. Октябрьск, ул.Мичурина, д.24, ЦГБ</t>
  </si>
  <si>
    <t>ТП  ул.Гая,39 (2-х трансформаторная подстанци)</t>
  </si>
  <si>
    <t>Безвозмездное пользование c 23.05.2017 - АО "ССК"</t>
  </si>
  <si>
    <t>ТП-1   (ОС №2) (Сети электроснабжения)</t>
  </si>
  <si>
    <t>Самарская область, г. Октябрьск, , встречная в здании очистных сооружений №2</t>
  </si>
  <si>
    <t>ТП-87 котельная №3 (Сети электроснабжения)</t>
  </si>
  <si>
    <t>Самарская область, г. Октябрьск, , котельная №3</t>
  </si>
  <si>
    <t>трансформатор маслянный ТМ-250 кВа ОС №2 (Сети электроснабже</t>
  </si>
  <si>
    <t>Самарская область, г. Октябрьск, , встроенная в производственное здание очистных сооружений №2</t>
  </si>
  <si>
    <t>Трансформаторная подстанция (2-х трансф подст-я) (Сети элект</t>
  </si>
  <si>
    <t>Самарская область, г. Октябрьск, ул.Шмидта, ГОВД</t>
  </si>
  <si>
    <t>Аренда c 01.12.2019 - АО "ССК"</t>
  </si>
  <si>
    <t>Трансформаторная подстанция пер.Чапаева ТП-105 в т.ч. силово</t>
  </si>
  <si>
    <t>Тратуар асфальтобетонный (Сооружения)</t>
  </si>
  <si>
    <t>Тротуар (Сооружения)</t>
  </si>
  <si>
    <t>Тротуар асфальтобетонный (Сооружения)</t>
  </si>
  <si>
    <t>Тротуары при школе (Сооружения)</t>
  </si>
  <si>
    <t>трубопровод от насосной №1 до скв, №2,3,4 (Сети водоснабжени</t>
  </si>
  <si>
    <t>Самарская область, г. Октябрьск, ул.Колхозная, от насосно</t>
  </si>
  <si>
    <t>трубопровод от насосной №3 до скв. №7,8,9,10 (Сети водоснабж</t>
  </si>
  <si>
    <t>Длина 670 м;</t>
  </si>
  <si>
    <t>туалет (Сооружения)</t>
  </si>
  <si>
    <t>Уличное освещение (Сети электроснабжения)</t>
  </si>
  <si>
    <t>Самарская область, г. Октябрьск, ул.Ленина, ул. Ленина (между пер.Кирпичный и пер. Больничный)</t>
  </si>
  <si>
    <t>Оперативное управление c 03.02.2017 - Муниципальное бюджетное учреждение городского округа Октябрьск самарской области "Служба благоустройства, озеленения, содержания дорог и транспортного обслуживания"</t>
  </si>
  <si>
    <t>устройство ограждения (Сооружения)</t>
  </si>
  <si>
    <t>Самарская область, г. Октябрьск, ул.Пионерская, котельная №2</t>
  </si>
  <si>
    <t>участок ВОЛС (Сети телефонные)</t>
  </si>
  <si>
    <t>Самарская область, г. Октябрьск, ул.Ленина, д.57, Ленина, 94</t>
  </si>
  <si>
    <t>Длина 625 м;</t>
  </si>
  <si>
    <t>Фасадный газопровод низкого давления ул.Ленина,61 (Сети газо</t>
  </si>
  <si>
    <t>ХВС ввод  3-го Октября,3 (Сети водоснабжения)</t>
  </si>
  <si>
    <t>ХВС ввод  Весенняя,29 (Сети водоснабжения)</t>
  </si>
  <si>
    <t>ХВС ввод  Декабристов,2 (Сети водоснабжения)</t>
  </si>
  <si>
    <t>ХВС ввод  Декабристов,5 (Сети водоснабжения)</t>
  </si>
  <si>
    <t>ХВС ввод 3-го Октября,1 (Сети водоснабжения)</t>
  </si>
  <si>
    <t>ХВС ввод 3-го Октября,12 (Сети водоснабжения)</t>
  </si>
  <si>
    <t>ХВС ввод 3-го Октября,2 (Сети водоснабжения)</t>
  </si>
  <si>
    <t>ХВС ввод 3-го Октября,99 (Сети водоснабжения)</t>
  </si>
  <si>
    <t>Самарская область, г. Октябрьск, 3-го Октября, д.99</t>
  </si>
  <si>
    <t>ХВС ввод 3-й Проезд,1 (Сети водоснабжения)</t>
  </si>
  <si>
    <t>ХВС ввод 3-й Проезд,2 (Сети водоснабжения)</t>
  </si>
  <si>
    <t>ХВС ввод 3-й Проезд,4 (Сети водоснабжения)</t>
  </si>
  <si>
    <t>Длина 17 м;</t>
  </si>
  <si>
    <t>ХВС ввод 3-й Проезд,6 (Сети водоснабжения)</t>
  </si>
  <si>
    <t>ХВС ввод 9-го Января,9 (Сети водоснабжения)</t>
  </si>
  <si>
    <t>ХВС ввод Белорусская,1 (Сети водоснабжения)</t>
  </si>
  <si>
    <t>ХВС ввод Белорусская,5 (Сети водоснабжения)</t>
  </si>
  <si>
    <t>ХВС ввод библиотека им М.Горького- (Сети водоснабжения)</t>
  </si>
  <si>
    <t>ХВС ввод библиотека им Макаренко (Сети водоснабжения)</t>
  </si>
  <si>
    <t>ХВС ввод в жилой дом 3-го Октября,14 (Сети водоснабжения)</t>
  </si>
  <si>
    <t>ХВС ввод в жилой дом 3-го Октября,16 (Сети водоснабжения)</t>
  </si>
  <si>
    <t>ХВС ввод в жилой дом Ватутина,1 (Сети водоснабжения)</t>
  </si>
  <si>
    <t>ХВС ввод в жилой дом Дзержинского,25 (Сети водоснабжения)</t>
  </si>
  <si>
    <t>ХВС ввод в жилой дом Дзержинского,27 (Сети водоснабжения)</t>
  </si>
  <si>
    <t>ХВС ввод в жилой дом Ленина,44 (Сети водоснабжения)</t>
  </si>
  <si>
    <t>Длина 22 м;</t>
  </si>
  <si>
    <t>ХВС ввод в жилой дом Ленина,48 (Сети водоснабжения)</t>
  </si>
  <si>
    <t>ХВС ввод в жилой дом Ленина,49 (Сети водоснабжения)</t>
  </si>
  <si>
    <t>ХВС ввод в жилой дом Мичурина,1 (Сети водоснабжения)</t>
  </si>
  <si>
    <t>Длина 95 м;</t>
  </si>
  <si>
    <t>ХВС ввод в жилой дом Мичурина,2 (Сети водоснабжения)</t>
  </si>
  <si>
    <t>ХВС ввод в жилой дом Мичурина,24 (Сети водоснабжения)</t>
  </si>
  <si>
    <t>ХВС ввод в жилой дом Мичурина,5а (Сети водоснабжения)</t>
  </si>
  <si>
    <t>ХВС ввод в жилой дом ул.Аносова,68/2 (Сети водоснабжения)</t>
  </si>
  <si>
    <t>ХВС ввод Весенняя,20 (Сети водоснабжения)</t>
  </si>
  <si>
    <t>ХВС ввод Вологина,16 (Сети водоснабжения)</t>
  </si>
  <si>
    <t>ХВС ввод Вологина,4 (Сети водоснабжения)</t>
  </si>
  <si>
    <t>Длина 7,5 м;</t>
  </si>
  <si>
    <t>ХВС ввод Вологина,7 (Сети водоснабжения)</t>
  </si>
  <si>
    <t>Длина 30,5 м;</t>
  </si>
  <si>
    <t>ХВС ввод Вологина,8 (Сети водоснабжения)</t>
  </si>
  <si>
    <t>Длина 8,5 м;</t>
  </si>
  <si>
    <t>ХВС ввод Декабристов,3 (Сети водоснабжения)</t>
  </si>
  <si>
    <t>ХВС ввод Декабристов,4 (Сети водоснабжения)</t>
  </si>
  <si>
    <t>ХВС ввод Декабристов,6 (Сети водоснабжения)</t>
  </si>
  <si>
    <t>ХВС ввод Декабристов,8 (Сети водоснабжения)</t>
  </si>
  <si>
    <t>ХВС ввод ДК Волга (Сети водоснабжения)</t>
  </si>
  <si>
    <t>Самарская область, г. Октябрьск, ул.Мира, д.94</t>
  </si>
  <si>
    <t>ХВС ввод ДК Костычевский (Сети водоснабжения)</t>
  </si>
  <si>
    <t>ХВС ввод ДК Первомайский (Сети водоснабжения)</t>
  </si>
  <si>
    <t>ХВС ввод ДКЖ (Сети водоснабжения)</t>
  </si>
  <si>
    <t>ХВС ввод ДОУ №10 (Сети водоснабжения)</t>
  </si>
  <si>
    <t>ХВС ввод ДОУ №13 (Сети водоснабжения)</t>
  </si>
  <si>
    <t>Самарская область, г. Октябрьск, ул.Степана Разина, д.133</t>
  </si>
  <si>
    <t>ХВС ввод ДОУ №2 (Сети водоснабжения)</t>
  </si>
  <si>
    <t>ХВС ввод ДОУ №4 (Сети водоснабжения)</t>
  </si>
  <si>
    <t>ХВС ввод ДОУ №5 (Сети водоснабжения)</t>
  </si>
  <si>
    <t>ХВС ввод ДОУ №6 (Сети водоснабжения)</t>
  </si>
  <si>
    <t>ХВС ввод ДОУ №8 (Сети водоснабжения)</t>
  </si>
  <si>
    <t>ХВС ввод ДОУ №9 (Сети водоснабжения)</t>
  </si>
  <si>
    <t>ХВС ввод ДШИ №1 (Сети водоснабжения)</t>
  </si>
  <si>
    <t>Длина 70 м;</t>
  </si>
  <si>
    <t>ХВС ввод ДШИ №2 (Сети водоснабжения)</t>
  </si>
  <si>
    <t>ХВС ввод ДЮСШ (Сети водоснабжения)</t>
  </si>
  <si>
    <t>ХВС ввод здание Администрации (Сети водоснабжения)</t>
  </si>
  <si>
    <t>ХВС ввод здание Архитектуры (Сети водоснабжения)</t>
  </si>
  <si>
    <t>ХВС ввод Луговая,1 (Сети водоснабжения)</t>
  </si>
  <si>
    <t>ХВС ввод Луговая,7 (Сети водоснабжения)</t>
  </si>
  <si>
    <t>ХВС ввод Мира,169 (Сети водоснабжения)</t>
  </si>
  <si>
    <t>ХВС ввод Мичурина,10 (Сети водоснабжения)</t>
  </si>
  <si>
    <t>ХВС ввод Мичурина,11 (Сети водоснабжения)</t>
  </si>
  <si>
    <t>ХВС ввод Мичурина,12 (Сети водоснабжения)</t>
  </si>
  <si>
    <t>Длина 78 м;</t>
  </si>
  <si>
    <t>ХВС ввод Мичурина,13 (Сети водоснабжения)</t>
  </si>
  <si>
    <t>ХВС ввод Мичурина,15 (Сети водоснабжения)</t>
  </si>
  <si>
    <t>ХВС ввод Мичурина,17 (Сети водоснабжения)</t>
  </si>
  <si>
    <t>ХВС ввод Мичурина,2 (Сети водоснабжения)</t>
  </si>
  <si>
    <t>ХВС ввод Мичурина,3 (Сети водоснабжения)</t>
  </si>
  <si>
    <t>ХВС ввод Мичурина,6 (Сети водоснабжения)</t>
  </si>
  <si>
    <t>ХВС ввод Мичурина,8 (Сети водоснабжения)</t>
  </si>
  <si>
    <t>ХВС ввод Мичурина,9 (Сети водоснабжения)</t>
  </si>
  <si>
    <t>ХВС ввод музей (Сети водоснабжения)</t>
  </si>
  <si>
    <t>ХВС ввод ООШ №2 (Сети водоснабжения)</t>
  </si>
  <si>
    <t>ХВС ввод пер.Кирпичный, 10 (Сети водоснабжения)</t>
  </si>
  <si>
    <t>Длина 22,2 м;</t>
  </si>
  <si>
    <t>ХВС ввод пер.Кирпичный, 14 (Сети водоснабжения)</t>
  </si>
  <si>
    <t>ХВС ввод пер.Кирпичный,12 (Сети водоснабжения)</t>
  </si>
  <si>
    <t>ХВС ввод пер.Кирпичный,16 (Сети водоснабжения)</t>
  </si>
  <si>
    <t>Длина 14,5 м;</t>
  </si>
  <si>
    <t>ХВС ввод пер.Кирпичный,2 (Сети водоснабжения)</t>
  </si>
  <si>
    <t>ХВС ввод пер.Кирпичный,23 (Сети водоснабжения)</t>
  </si>
  <si>
    <t>ХВС ввод пер.Кирпичный,25 (Сети водоснабжения)</t>
  </si>
  <si>
    <t>Длина 70,5 м;</t>
  </si>
  <si>
    <t>ХВС ввод пер.Кирпичный,27 (Сети водоснабжения)</t>
  </si>
  <si>
    <t>ХВС ввод пер.Кирпичный,29 (Сети водоснабжения)</t>
  </si>
  <si>
    <t>ХВС ввод пер.Кирпичный,8 (Сети водоснабжения)</t>
  </si>
  <si>
    <t>ХВС ввод пер.Парковый,2 (Сети водоснабжения)</t>
  </si>
  <si>
    <t>Длина 6,7 м;</t>
  </si>
  <si>
    <t>ХВС ввод Пионерская,,10 (Сети водоснабжения)</t>
  </si>
  <si>
    <t>ХВС ввод Пионерская,12 (Сети водоснабжения)</t>
  </si>
  <si>
    <t>ХВС ввод Пионерская,14 (Сети водоснабжения)</t>
  </si>
  <si>
    <t>Длина 13 м;</t>
  </si>
  <si>
    <t>ХВС ввод Пионерская,16 (Сети водоснабжения)</t>
  </si>
  <si>
    <t>ХВС ввод Пионерская,2 (Сети водоснабжения)</t>
  </si>
  <si>
    <t>ХВС ввод Пионерская,6 (Сети водоснабжения)</t>
  </si>
  <si>
    <t>ХВС ввод Пионерская,8 (Сети водоснабжения)</t>
  </si>
  <si>
    <t>ХВС ввод Пирогова,1 (Сети водоснабжения)</t>
  </si>
  <si>
    <t>ХВС ввод Пирогова,12 (Сети водоснабжения)</t>
  </si>
  <si>
    <t>ХВС ввод СОШ №11 (Сети водоснабжения)</t>
  </si>
  <si>
    <t>ХВС ввод СОШ №8 (Сети водоснабжения)</t>
  </si>
  <si>
    <t>ХВС ввод СОШ №9 (Сети водоснабжения)</t>
  </si>
  <si>
    <t>Самарская область, г. Октябрьск, пер.Железнодорожный, д.11а</t>
  </si>
  <si>
    <t>Длина 31 м;</t>
  </si>
  <si>
    <t>ХВС ввод Станиславского,2 (Сети водоснабжения)</t>
  </si>
  <si>
    <t>ХВС ввод Станиславского,4 (Сети водоснабжения)</t>
  </si>
  <si>
    <t>Длина 5,5 м;</t>
  </si>
  <si>
    <t>ХВС ввод Станиславского,5 (Сети водоснабжения)</t>
  </si>
  <si>
    <t>ХВС ввод у.Куйбышева,20 (Сети водоснабжения)</t>
  </si>
  <si>
    <t>Длина 14,2 м;</t>
  </si>
  <si>
    <t>ХВС ввод ул.Аносова,51 (Сети водоснабжения)</t>
  </si>
  <si>
    <t>ХВС ввод ул.Аносова,68/1 (Сети водоснабжения)</t>
  </si>
  <si>
    <t>ХВС ввод ул.Аносова,68/2 (Сети водоснабжения)</t>
  </si>
  <si>
    <t>ХВС ввод ул.Ватутина,10 (Сети водоснабжения)</t>
  </si>
  <si>
    <t>Оперативное управление c 07.02.2014 - Муниципальное унитарное предприятие "Жилищное управление"</t>
  </si>
  <si>
    <t>ХВС ввод ул.Ватутина,75 (Сети водоснабжения)</t>
  </si>
  <si>
    <t>ХВС ввод ул.Ватутина,9 (Сети водоснабжения)</t>
  </si>
  <si>
    <t>ХВС ввод ул.Гая,19 (Сети водоснабжения)</t>
  </si>
  <si>
    <t>ХВС ввод ул.Гая,39а (Сети водоснабжения)</t>
  </si>
  <si>
    <t>ХВС ввод ул.Гая,43 (Сети водоснабжения)</t>
  </si>
  <si>
    <t>ХВС ввод ул.Гая,50 (Сети водоснабжения)</t>
  </si>
  <si>
    <t>ХВС ввод ул.Гая,52а (Сети водоснабжения)</t>
  </si>
  <si>
    <t>ХВС ввод ул.Гая,54 (Сети водоснабжения)</t>
  </si>
  <si>
    <t>ХВС ввод ул.Гая,56 (Сети водоснабжения)</t>
  </si>
  <si>
    <t>ХВС ввод ул.Гая,58 (Сети водоснабжения)</t>
  </si>
  <si>
    <t>ХВС ввод ул.Гоголя,23 (Сети водоснабжения)</t>
  </si>
  <si>
    <t>Длина 18,5 м;</t>
  </si>
  <si>
    <t>ХВС ввод ул.Дзержинского,23 (Сети водоснабжения)</t>
  </si>
  <si>
    <t>ХВС ввод ул.Красногорская,2 (Сети водоснабжения)</t>
  </si>
  <si>
    <t>ХВС ввод ул.Курская,2 (Сети водоснабжения)</t>
  </si>
  <si>
    <t>ХВС ввод ул.ленина,117 (Сети водоснабжения)</t>
  </si>
  <si>
    <t>Длина 106,7 м;</t>
  </si>
  <si>
    <t>ХВС ввод ул.ленина,43 (Сети водоснабжения)</t>
  </si>
  <si>
    <t>ХВС ввод ул.Ленина,47 (Сети водоснабжения)</t>
  </si>
  <si>
    <t>Длина 21,5 м;</t>
  </si>
  <si>
    <t>ХВС ввод ул.Ленина,50 (Сети водоснабжения)</t>
  </si>
  <si>
    <t>ХВС ввод ул.Ленина,51 (Сети водоснабжения)</t>
  </si>
  <si>
    <t>ХВС ввод ул.Ленина,53 (Сети водоснабжения)</t>
  </si>
  <si>
    <t>Длина 6,5 м;</t>
  </si>
  <si>
    <t>ХВС ввод ул.Ленина,59 (Сети водоснабжения)</t>
  </si>
  <si>
    <t>ХВС ввод ул.Ленина,61 (Сети водоснабжения)</t>
  </si>
  <si>
    <t>Длина 29,2 м;</t>
  </si>
  <si>
    <t>ХВС ввод ул.Ленина,90 (Сети водоснабжения)</t>
  </si>
  <si>
    <t>ХВС ввод ул.Ленина,92 (Сети водоснабжения)</t>
  </si>
  <si>
    <t>Длина 11,2 м;</t>
  </si>
  <si>
    <t>ХВС ввод ул.Лермонтова,19 (Сети водоснабжения)</t>
  </si>
  <si>
    <t>ХВС ввод ул.Пролетарская,10 (Сети водоснабжения)</t>
  </si>
  <si>
    <t>Длина 96 м;</t>
  </si>
  <si>
    <t>ХВС ввод ул.Пролетарская,12 (Сети водоснабжения)</t>
  </si>
  <si>
    <t>ХВС ввод ул.Пролетарская,14 (Сети водоснабжения)</t>
  </si>
  <si>
    <t>ХВС ввод ул.Пролетарская,16 (Сети водоснабжения)</t>
  </si>
  <si>
    <t>ХВС ввод ул.Пролетарская,2 (Сети водоснабжения)</t>
  </si>
  <si>
    <t>ХВС ввод ул.Пролетарская,6 (Сети водоснабжения)</t>
  </si>
  <si>
    <t>ХВС ввод ул.Шмидта,1а (Сети водоснабжения)</t>
  </si>
  <si>
    <t>ХВС ввод ул.Шмидта,2 (Сети водоснабжения)</t>
  </si>
  <si>
    <t>ХВС ввод ул.Шмидта,24 (Сети водоснабжения)</t>
  </si>
  <si>
    <t>ХВС ввод ул.Шмидта,26 (Сети водоснабжения)</t>
  </si>
  <si>
    <t>ХВС ввод ул.Шмидта,28 (Сети водоснабжения)</t>
  </si>
  <si>
    <t>ХВС ввод ул.Шмидта,2а (Сети водоснабжения)</t>
  </si>
  <si>
    <t>ХВС ввод ул.Шмидта,30 (Сети водоснабжения)</t>
  </si>
  <si>
    <t>ХВС ввод ул.Шмидта,32 (Сети водоснабжения)</t>
  </si>
  <si>
    <t>ХВС ввод ЦБС (Сети водоснабжения)</t>
  </si>
  <si>
    <t>ХВС ввод ЦВР (Сети водоснабжения)</t>
  </si>
  <si>
    <t>ХВС ввод Центральная,,12 (Сети водоснабжения)</t>
  </si>
  <si>
    <t>ХВС ввод Центральная,,6 (Сети водоснабжения)</t>
  </si>
  <si>
    <t>ХВС ввод Центральная,1 (Сети водоснабжения)</t>
  </si>
  <si>
    <t>ХВС ввод Центральная,10 (Сети водоснабжения)</t>
  </si>
  <si>
    <t>ХВС ввод Центральная,11 (Сети водоснабжения)</t>
  </si>
  <si>
    <t>ХВС ввод Центральная,13 (Сети водоснабжения)</t>
  </si>
  <si>
    <t>Длина 2,5 м;</t>
  </si>
  <si>
    <t>ХВС ввод Центральная,15 (Сети водоснабжения)</t>
  </si>
  <si>
    <t>ХВС ввод Центральная,16 (Сети водоснабжения)</t>
  </si>
  <si>
    <t>ХВС ввод Центральная,18 (Сети водоснабжения)</t>
  </si>
  <si>
    <t>ХВС ввод Центральная,19 (Сети водоснабжения)</t>
  </si>
  <si>
    <t>ХВС ввод Центральная,1а (Сети водоснабжения)</t>
  </si>
  <si>
    <t>Самарская область, г. Октябрьск, ул.Центральная, д.1А</t>
  </si>
  <si>
    <t>ХВС ввод Центральная,2 (Сети водоснабжения)</t>
  </si>
  <si>
    <t>ХВС ввод Центральная,20 (Сети водоснабжения)</t>
  </si>
  <si>
    <t>ХВС ввод Центральная,3 (Сети водоснабжения)</t>
  </si>
  <si>
    <t>ХВС ввод Центральная,4 (Сети водоснабжения)</t>
  </si>
  <si>
    <t>ХВС ввод Центральная,5 (Сети водоснабжения)</t>
  </si>
  <si>
    <t>ХВС ввод Центральная,7 (Сети водоснабжения)</t>
  </si>
  <si>
    <t>ХВС ввод Центральная,8 (Сети водоснабжения)</t>
  </si>
  <si>
    <t>Длина 59 м;</t>
  </si>
  <si>
    <t>ХВС ввод Центральная,9 (Сети водоснабжения)</t>
  </si>
  <si>
    <t>ХВС ввод Шмидта,1 (Сети водоснабжения)</t>
  </si>
  <si>
    <t>Хоз.постройки. (3-го Октября, 11)</t>
  </si>
  <si>
    <t>щитовая (ул.Шишулина, )</t>
  </si>
  <si>
    <t>Самарская область, г. Октябрьск, ул.Шишулина, "щитовая"</t>
  </si>
  <si>
    <t>Электроснабж. (Сети электроснабжения)</t>
  </si>
  <si>
    <t xml:space="preserve">                   РЕЕСТР ЗЕМЕЛЬНЫХ УЧАСТКОВ</t>
  </si>
  <si>
    <t/>
  </si>
  <si>
    <t>за период с 01.01.2020 по 01.01.2021</t>
  </si>
  <si>
    <t>Наименование учреждения</t>
  </si>
  <si>
    <t>Администрация городского округа Октябрьск Самарской области</t>
  </si>
  <si>
    <t>Структурное подразделение</t>
  </si>
  <si>
    <t>(по всем структурным подразделениям)</t>
  </si>
  <si>
    <t>Единица измерения: руб.</t>
  </si>
  <si>
    <t>Реестровый номер</t>
  </si>
  <si>
    <t>Площадь земельного участка, кв.м.</t>
  </si>
  <si>
    <t>Наименование, адрес, кадастровый номер</t>
  </si>
  <si>
    <t>Категория земель</t>
  </si>
  <si>
    <t>Разрешенное использование</t>
  </si>
  <si>
    <t>Существующие ограничения использования и обременения правами третьих лиц</t>
  </si>
  <si>
    <t>Кадастровая стоимость</t>
  </si>
  <si>
    <t>2</t>
  </si>
  <si>
    <t>3</t>
  </si>
  <si>
    <t>8</t>
  </si>
  <si>
    <t xml:space="preserve"> Земельный участок с/т"Аиповское" 63:05:0104004:29 </t>
  </si>
  <si>
    <t>Земли населенных пунктов</t>
  </si>
  <si>
    <t>Для садоводства</t>
  </si>
  <si>
    <t>Собственность</t>
  </si>
  <si>
    <t xml:space="preserve">Земельный  участок в р-не "Ковшовый ямы" т-во СЗТМ  63:05:0101013:320 </t>
  </si>
  <si>
    <t xml:space="preserve">Земельный  участок район севернее центральной котельной 63:05:0105001:244 </t>
  </si>
  <si>
    <t>4</t>
  </si>
  <si>
    <t xml:space="preserve">Земельный участок 63:05:0102019:0017 </t>
  </si>
  <si>
    <t>5</t>
  </si>
  <si>
    <t xml:space="preserve">Земельный участок 63:05:0104002:71 </t>
  </si>
  <si>
    <t>6</t>
  </si>
  <si>
    <t xml:space="preserve">Земельный участок 63:05:0104002:88 </t>
  </si>
  <si>
    <t>7</t>
  </si>
  <si>
    <t xml:space="preserve">Земельный участок 63:05:0104006:279 </t>
  </si>
  <si>
    <t>Земельный участок 63:05:0104006:303</t>
  </si>
  <si>
    <t>9</t>
  </si>
  <si>
    <t xml:space="preserve">Земельный участок 63:05:0104006:305 </t>
  </si>
  <si>
    <t>10</t>
  </si>
  <si>
    <t xml:space="preserve">Земельный участок 63:05:0104006:350 </t>
  </si>
  <si>
    <t>11</t>
  </si>
  <si>
    <t xml:space="preserve">Земельный участок 63:05:0105001:167 </t>
  </si>
  <si>
    <t xml:space="preserve">Земельный участок 63:05:0105001:218 </t>
  </si>
  <si>
    <t>13</t>
  </si>
  <si>
    <t xml:space="preserve">Земельный участок 63:05:0105001:261 </t>
  </si>
  <si>
    <t>14</t>
  </si>
  <si>
    <t xml:space="preserve">Земельный участок 63:05:0106016:107 </t>
  </si>
  <si>
    <t>Для гаража</t>
  </si>
  <si>
    <t>-</t>
  </si>
  <si>
    <t>15</t>
  </si>
  <si>
    <t xml:space="preserve">Земельный участок 63:05:0107002:18 </t>
  </si>
  <si>
    <t>16</t>
  </si>
  <si>
    <t>Земельный участок 63:05:0107002:25</t>
  </si>
  <si>
    <t>17</t>
  </si>
  <si>
    <t xml:space="preserve">Земельный участок 63:05:0107002:57 </t>
  </si>
  <si>
    <t>18</t>
  </si>
  <si>
    <t xml:space="preserve">Земельный участок 63:05:0107002:82 </t>
  </si>
  <si>
    <t>19</t>
  </si>
  <si>
    <t xml:space="preserve">Земельный участок  63:05:0105001:150 </t>
  </si>
  <si>
    <t>20</t>
  </si>
  <si>
    <t>Земельный участок   с/т "Дубки-1" 63:05:0101023:224</t>
  </si>
  <si>
    <t>21</t>
  </si>
  <si>
    <t xml:space="preserve">Земельный участок  в районе снесенных бараков СМП-168 севернее ул Чапаева 63:05:0103024:221 </t>
  </si>
  <si>
    <t xml:space="preserve">Земельный участок  район севернее ул.Батракская 63:05:0101026:49 </t>
  </si>
  <si>
    <t xml:space="preserve">Земельный участок  район севернее ул.Саратовской 63:05:0103017:201 </t>
  </si>
  <si>
    <t xml:space="preserve">Земельный участок  район севернее ул.Чапаева 63:05:0103024:0004 </t>
  </si>
  <si>
    <t>25</t>
  </si>
  <si>
    <t xml:space="preserve">Земельный участок  районе Ковшевой Ямы 63:05:0105001:116 </t>
  </si>
  <si>
    <t>26</t>
  </si>
  <si>
    <t>Земельный участок  р-н переезда ОКСД Кад.номер 63:05:0000000:156</t>
  </si>
  <si>
    <t>Муниципальная собственность</t>
  </si>
  <si>
    <t>27</t>
  </si>
  <si>
    <t xml:space="preserve">Земельный участок  р-н севернее пер.Верхний Кад.номер 63:05:0101017:3 </t>
  </si>
  <si>
    <t>Под артезианской скважиной № 2(42945) водозабора " Пристань"</t>
  </si>
  <si>
    <t>28</t>
  </si>
  <si>
    <t>Земельный участок  р-н центр котельной Кад.номер 63:05:0103029:1006</t>
  </si>
  <si>
    <t>Для гаража с зоной обслуживания</t>
  </si>
  <si>
    <t>Частная собственность</t>
  </si>
  <si>
    <t xml:space="preserve">Земельный участок  СТ "Горная поляна" Кад.номер 63:05:0107025:4 </t>
  </si>
  <si>
    <t>30</t>
  </si>
  <si>
    <t>Земельный участок  ул.Лесная район д.3 Кад.номер 63:05:0000000:720</t>
  </si>
  <si>
    <t>Для индивидуального жилищного строительства</t>
  </si>
  <si>
    <t>31</t>
  </si>
  <si>
    <t xml:space="preserve">Земельный участок "Дубки-4" 63:05:0101001:285  </t>
  </si>
  <si>
    <t xml:space="preserve">Земельный участок "Дубки-4" 63:05:0101005:208 </t>
  </si>
  <si>
    <t>33</t>
  </si>
  <si>
    <t xml:space="preserve">Земельный участок "Дубки-4" Кад.номер 63:05:0101001:289 </t>
  </si>
  <si>
    <t>34</t>
  </si>
  <si>
    <t xml:space="preserve">Земельный участок в р*не Ковшовой ямы с-т СЗТМ 63:05:0101013:290 </t>
  </si>
  <si>
    <t>35</t>
  </si>
  <si>
    <t xml:space="preserve">Земельный участок в районе 8 км. от трассы Самара-Сызрань 63:05:0104002:0099 </t>
  </si>
  <si>
    <t>36</t>
  </si>
  <si>
    <t xml:space="preserve">Земельный участок в районе " Березиной ямы" 63:05:0105001:155 </t>
  </si>
  <si>
    <t>37</t>
  </si>
  <si>
    <t xml:space="preserve">Земельный участок в районе "Ковшовой Ямы" 63:05:0101013:339 </t>
  </si>
  <si>
    <t>38</t>
  </si>
  <si>
    <t xml:space="preserve">Земельный участок в районе "Линевого оврага" 63:05:0103025:0291 </t>
  </si>
  <si>
    <t>39</t>
  </si>
  <si>
    <t xml:space="preserve">Земельный участок в районе вечерней школы 63:05:0104001:162 </t>
  </si>
  <si>
    <t>40</t>
  </si>
  <si>
    <t>Земельный участок в районе З.Космодемьянской 63:05:0107002:68</t>
  </si>
  <si>
    <t>41</t>
  </si>
  <si>
    <t xml:space="preserve">Земельный участок в районе керамзитового  цеха 63:05:0103012:0050 </t>
  </si>
  <si>
    <t>42</t>
  </si>
  <si>
    <t xml:space="preserve">Земельный участок в районе керамзитового завода 63:05:0107002:0019 </t>
  </si>
  <si>
    <t>43</t>
  </si>
  <si>
    <t xml:space="preserve">Земельный участок в районе Керамзитового цеха 63:05:0107002:69 </t>
  </si>
  <si>
    <t>44</t>
  </si>
  <si>
    <t xml:space="preserve">Земельный участок в районе Ковшевой Ямы с.т.СЗТМ 63:05:0101013:277 </t>
  </si>
  <si>
    <t>45</t>
  </si>
  <si>
    <t>Земельный участок в районе Ковшовой Ямы с.т.СЗТМ 63:05:0101013:279</t>
  </si>
  <si>
    <t>46</t>
  </si>
  <si>
    <t xml:space="preserve">Земельный участок в районе Ковшовой Ямы с.т.СЗТМ 63:05:0101013:287 </t>
  </si>
  <si>
    <t>47</t>
  </si>
  <si>
    <t xml:space="preserve">Земельный участок в районе Ковшовой Ямы с.т.СЗТМ 63:05:0101013:325 </t>
  </si>
  <si>
    <t>48</t>
  </si>
  <si>
    <t xml:space="preserve">Земельный участок в районе Линева оврага 63:05:0105001:225 </t>
  </si>
  <si>
    <t xml:space="preserve">Земельный участок в районе Линева оврага-западнее 63:05:0102019:54 </t>
  </si>
  <si>
    <t>50</t>
  </si>
  <si>
    <t xml:space="preserve">Земельный участок в районе севернее ул.Студеная 63:05:0104002:0126 </t>
  </si>
  <si>
    <t>51</t>
  </si>
  <si>
    <t xml:space="preserve">Земельный участок в районе ул.Молодежная 63:05:0104006:275 </t>
  </si>
  <si>
    <t>52</t>
  </si>
  <si>
    <t xml:space="preserve">Земельный участок в районе центральной котельной "Локомотивное депо" 63:05:0103010:0050 </t>
  </si>
  <si>
    <t>53</t>
  </si>
  <si>
    <t xml:space="preserve">Земельный участок в районе школы N29 63:05:0103036:0217 </t>
  </si>
  <si>
    <t>54</t>
  </si>
  <si>
    <t xml:space="preserve">Земельный участок в раоне Линева оврага с/т СМП-822 63:05:0104002:0061 </t>
  </si>
  <si>
    <t>55</t>
  </si>
  <si>
    <t xml:space="preserve">Земельный участок в р-не 29-й школы63:05:0104006:332 </t>
  </si>
  <si>
    <t>56</t>
  </si>
  <si>
    <t xml:space="preserve">Земельный участок в р-не 29й школы 63:05:0104006:333 </t>
  </si>
  <si>
    <t>57</t>
  </si>
  <si>
    <t xml:space="preserve">Земельный участок в р-не "Ковшовый Ямы"  63:05:0101013:340  </t>
  </si>
  <si>
    <t xml:space="preserve">Земельный участок в р-не севернее ул.Чапаева 63:05:0103024:212 </t>
  </si>
  <si>
    <t xml:space="preserve">Земельный участок в р-не центральной котельной Кад.номер 63:05:0103029:1004 </t>
  </si>
  <si>
    <t>60</t>
  </si>
  <si>
    <t xml:space="preserve">Земельный участок в товариществе "Дзержинец" севернее спецшколы 63:05:0103008:357 </t>
  </si>
  <si>
    <t>Сады, огороды</t>
  </si>
  <si>
    <t>61</t>
  </si>
  <si>
    <t xml:space="preserve">Земельный участок в товариществе "Локомотив" 63:05:0103012:100 </t>
  </si>
  <si>
    <t>62</t>
  </si>
  <si>
    <t xml:space="preserve">Земельный участок в товариществе "Локомотив" 63:05:0103012:120 </t>
  </si>
  <si>
    <t>63</t>
  </si>
  <si>
    <t>Земельный участок д.6 ул.3-й Проезд Кад.номер 63:05:0105017:201</t>
  </si>
  <si>
    <t>64</t>
  </si>
  <si>
    <t xml:space="preserve">Земельный участок Кад.номер 63:05:0104006:300 </t>
  </si>
  <si>
    <t xml:space="preserve">Земельный участок общество "Надежда" севернее ул.Батракская 63:05:0101013:212 </t>
  </si>
  <si>
    <t>66</t>
  </si>
  <si>
    <t>Земельный участок около д.36 ул.Гая Кад.номер 63:05:0103040:203</t>
  </si>
  <si>
    <t>Для индивидуального жилья</t>
  </si>
  <si>
    <t>Аренда</t>
  </si>
  <si>
    <t>67</t>
  </si>
  <si>
    <t>Земельный участок около д.125 ул.Ульяновская Кад.номер 63:05:0104023:205</t>
  </si>
  <si>
    <t>68</t>
  </si>
  <si>
    <t xml:space="preserve">Земельный участок пер.Кирпичный д.23а Кад.номер 63:05:0103043:423 </t>
  </si>
  <si>
    <t>Для типографии</t>
  </si>
  <si>
    <t>69</t>
  </si>
  <si>
    <t xml:space="preserve">Земельный участок пер.Кирпичный район д.4 Кад.номер 63:05:0000000:586  </t>
  </si>
  <si>
    <t>Для огородничества</t>
  </si>
  <si>
    <t>70</t>
  </si>
  <si>
    <t xml:space="preserve">Земельный участок пер.Кирпичный район д.4 Кад.номер 63:05:0000000:586 </t>
  </si>
  <si>
    <t>71</t>
  </si>
  <si>
    <t xml:space="preserve">Земельный участок пер.Селекционный район д.13 кад.номер 63:05:0000000:682 </t>
  </si>
  <si>
    <t>72</t>
  </si>
  <si>
    <t>Земельный участок пер.Ульяновский д.5 Кад.номер 63:05:0000000:661</t>
  </si>
  <si>
    <t>Муниципальная собственность, аренда</t>
  </si>
  <si>
    <t>73</t>
  </si>
  <si>
    <t xml:space="preserve">Земельный участок пер.Школьный район д.1 Кад.номер 63:05:0000000:574 </t>
  </si>
  <si>
    <t>74</t>
  </si>
  <si>
    <t xml:space="preserve">Земельный участок пер.Школьный район д.9 Кад.номер 63:05:0000000:573 </t>
  </si>
  <si>
    <t>Земельный участок по ул.Ленина, д.57  Кад.номер 63:05:0103056:321</t>
  </si>
  <si>
    <t>Под административное здание</t>
  </si>
  <si>
    <t>Постоянное (бессрочное) пользование</t>
  </si>
  <si>
    <t>Земельный участок Под артезианской скважиной №3 (48994) р-н севернее ул.Колхозная Кад.номер 63:05:0101017:2</t>
  </si>
  <si>
    <t>Под артезианской скважиной № 3(48994) водозабора "Пристань"</t>
  </si>
  <si>
    <t>Земельный участок Под артезианской скважиной №4(48942) водозабора "Пристань" р-н севернее пер.Верхний Кад.номер 63:05:0101017:1</t>
  </si>
  <si>
    <t>Под артезианской скважиной № 4(48942) водозабора "Пристань"</t>
  </si>
  <si>
    <t>Земельный участок Под артезианской скважиной №68451(1) водозабора "ПАЗ" р-н ОАО"Первомайск" Кад.номер 63:05:0107027:4</t>
  </si>
  <si>
    <t>Под артезианской скважиной №68451(1) водозабора "ПАЗ"</t>
  </si>
  <si>
    <t>79</t>
  </si>
  <si>
    <t>Земельный участок Под артезианской скважиной №114841(10) водозабора "Правая Волга" р-н оврага "Пустынный" Кад.номер 63:05:0105014:2</t>
  </si>
  <si>
    <t>Под артезианской скважиной №11484(10) водозабора "Правая Волга"</t>
  </si>
  <si>
    <t>80</t>
  </si>
  <si>
    <t>Земельный участок Под артезианскоми скважинами №№7,8 водозабора "Костычи" р-н ул.Шишулина Кад.номер 63:05:0104051:49</t>
  </si>
  <si>
    <t>Под артезианскими скважинами №№ 7,8 водозабора "Костычи"</t>
  </si>
  <si>
    <t>81</t>
  </si>
  <si>
    <t>Земельный участок Под артизианскими скважинами №48924 (17) и №18  водозабора "Красный Октябрь" в р*не ул.Чаплыгина Кад.номер 63:05:0107020:16</t>
  </si>
  <si>
    <t>Под артезианскими скважинами №48924(17) и №18 водозабора "Красный Октябрь"</t>
  </si>
  <si>
    <t>82</t>
  </si>
  <si>
    <t>Земельный участок Под насосной станцией №1 и артезианской скважиной №1 (42637) водозабора "Пристань" ул.Колхозная 63:05:0102027:11</t>
  </si>
  <si>
    <t>Под насосной станцией № 1 и артезианской скважиной № 1(42637) водозабора "Пристань"</t>
  </si>
  <si>
    <t>83</t>
  </si>
  <si>
    <t>Земельный участок Под насосной станцией №2 и артезианской скважиной№5 р-н ул.Первомайская водозабора "Центральный" Кад.номер 63:05:0102025:21</t>
  </si>
  <si>
    <t>Под насосной станцией № 2 и артезианской скважиной № 5</t>
  </si>
  <si>
    <t>Земельный участок Под насосной станцией №3 и артезианские скважины №2031(9) и №10 водозабора "Костычи" в р-не ул.Шишулина Кад.номер 63:05:0104050:33</t>
  </si>
  <si>
    <t>Под насосной станции №3 и атезианские скважины №№ 2031(9) и №10 водозабора "Костычи"</t>
  </si>
  <si>
    <t>85</t>
  </si>
  <si>
    <t>Земельный участок Под насосной станцией №6 резервуаром  р-н ОАО"Первомайск" Кад.номер 63:05:0107027:3</t>
  </si>
  <si>
    <t>Под насосной станцей № 6 с резервуаром</t>
  </si>
  <si>
    <t>86</t>
  </si>
  <si>
    <t>Земельный участок Под очистными сооружениями №2 р-н ООО "Техтранстрой" Кад.номер 63:05:0105035:5</t>
  </si>
  <si>
    <t>Под очистными сооружениями №2</t>
  </si>
  <si>
    <t>87</t>
  </si>
  <si>
    <t>Земельный участок Под резервуар на 1000 куб.м р-н севернее спецшколы Кад.номер 63:05:0103028:14</t>
  </si>
  <si>
    <t>Под резервуар на 1000 куб.м.</t>
  </si>
  <si>
    <t>88</t>
  </si>
  <si>
    <t>Земельный участок р-н д.19 по ул.Весенняя Кад.номер 63:05:0106011:122</t>
  </si>
  <si>
    <t>89</t>
  </si>
  <si>
    <t xml:space="preserve">Земельный участок район бывш.жил городка севернее ул.Чапаева 63:05:0102019:0042 </t>
  </si>
  <si>
    <t>90</t>
  </si>
  <si>
    <t xml:space="preserve">Земельный участок район дома N127 по ул.Шишулина 63:05:0104045:47 </t>
  </si>
  <si>
    <t>Для дальнейшей эксплуатации индивидуального жилья</t>
  </si>
  <si>
    <t>91</t>
  </si>
  <si>
    <t xml:space="preserve">Земельный участок район западнее ул.Батракская 63:05:0101009:213 </t>
  </si>
  <si>
    <t>92</t>
  </si>
  <si>
    <t xml:space="preserve">Земельный участок район керамзитового цеха 63:05:0103030:0085 </t>
  </si>
  <si>
    <t>93</t>
  </si>
  <si>
    <t xml:space="preserve">Земельный участок район Ковшевой Ямы 63:05:0105001:173 </t>
  </si>
  <si>
    <t>94</t>
  </si>
  <si>
    <t xml:space="preserve">Земельный участок район Линева оврага 63:05:0103006:0015  </t>
  </si>
  <si>
    <t>95</t>
  </si>
  <si>
    <t xml:space="preserve">Земельный участок район Маркушина сада 63:05:0105001:0121 </t>
  </si>
  <si>
    <t>96</t>
  </si>
  <si>
    <t xml:space="preserve">Земельный участок район Маркушиных садов 63:05:0103020:0001 </t>
  </si>
  <si>
    <t>97</t>
  </si>
  <si>
    <t xml:space="preserve">Земельный участок район Маркушиных садов 63:05:0104002:114 </t>
  </si>
  <si>
    <t>98</t>
  </si>
  <si>
    <t xml:space="preserve">Земельный участок район ОЗИМ 63:05:0107002:81 </t>
  </si>
  <si>
    <t>99</t>
  </si>
  <si>
    <t xml:space="preserve">Земельный участок район с/западнее центрального кладбища 63:05:0107002:0001 </t>
  </si>
  <si>
    <t xml:space="preserve">Земельный участок район севернее спец школы 63:05:0103007:0348 </t>
  </si>
  <si>
    <t xml:space="preserve">Земельный участок район севернее ул.Саратовская  63:05:0105001:0254 </t>
  </si>
  <si>
    <t xml:space="preserve">Земельный участок район севернее ул.Студеная 63:05:0105001:276 </t>
  </si>
  <si>
    <t xml:space="preserve">Земельный участок район севернее ул.Чапаева 63:05:0103025:0251 </t>
  </si>
  <si>
    <t xml:space="preserve">Земельный участок район севернее ул.Чапаева 63:05:0107002:107 </t>
  </si>
  <si>
    <t>105</t>
  </si>
  <si>
    <t>Земельный участок район севернее школы N2 63:05:0102010:0203</t>
  </si>
  <si>
    <t xml:space="preserve">Земельный участок район севернее школы N2 63:05:0102010:208 </t>
  </si>
  <si>
    <t xml:space="preserve">Земельный участок район севернее школы N 2 63:05:0105001:62 </t>
  </si>
  <si>
    <t>108</t>
  </si>
  <si>
    <t xml:space="preserve">Земельный участок район северо-западнее ул.Чапаева 63:05:0102019:16 </t>
  </si>
  <si>
    <t>109</t>
  </si>
  <si>
    <t xml:space="preserve">Земельный участок район спец.школы 63:05:0105001:16 </t>
  </si>
  <si>
    <t>110</t>
  </si>
  <si>
    <t xml:space="preserve">Земельный участок район ул.Батракская 63:05:0105001:221 </t>
  </si>
  <si>
    <t>111</t>
  </si>
  <si>
    <t xml:space="preserve">Земельный участок район ул.Мельничная 63:05:0105001:0053 </t>
  </si>
  <si>
    <t>112</t>
  </si>
  <si>
    <t xml:space="preserve">Земельный участок район южнее Центра внешкольной работы Кад.номер 63:05:0000000:709 </t>
  </si>
  <si>
    <t>Для строительства гаража</t>
  </si>
  <si>
    <t xml:space="preserve">Земельный участок р-н 1 ул.Шмидта Кад.номер 63:05:0103047:3 </t>
  </si>
  <si>
    <t>114</t>
  </si>
  <si>
    <t>Земельный участок р-н 3-й Проезд Кад.номер 63:05:0105017:204</t>
  </si>
  <si>
    <t xml:space="preserve">Земельный участок р-н 90 кв.жилого дома ул.3-го Октября Кад.номер 63:05:0106008:110  </t>
  </si>
  <si>
    <t xml:space="preserve">Земельный участок р-н 90-квртирного жилого дома по ул.3-го Октября Кад.номер 63:05:0000000:495 </t>
  </si>
  <si>
    <t xml:space="preserve">Земельный участок р-н "Ковшовой Ямы"63:05:0101013:295 </t>
  </si>
  <si>
    <t xml:space="preserve">Земельный участок р-н "Ковшовой ямы" 63:05:0101013:357 </t>
  </si>
  <si>
    <t xml:space="preserve">Земельный участок р-н АО "ДОК" КаД.номер 63:05:0105035:201 </t>
  </si>
  <si>
    <t>Для ОГМ (производствено- складской) площадки</t>
  </si>
  <si>
    <t xml:space="preserve">Земельный участок р-н бывшего дет.сада по ул.Ударная,д.1 Кад.номер 63:05:0000000:134 </t>
  </si>
  <si>
    <t xml:space="preserve">Земельный участок р-н бывшей туб больницы Кад.номер 63:05:0000000:545 </t>
  </si>
  <si>
    <t xml:space="preserve">Земельный участок р-н бывшей туб.больницы Кад.номер 63:05:0000000:544 </t>
  </si>
  <si>
    <t xml:space="preserve">Земельный участок р-н вагонов ПМС-147 ул.Дзержинского Кад.номер 63:05:0103058:110 </t>
  </si>
  <si>
    <t xml:space="preserve">Земельный участок р-н во дворе д.28 ул.Шмидта Кад.номер 63:05:0103046:323 </t>
  </si>
  <si>
    <t>Для сарая</t>
  </si>
  <si>
    <t xml:space="preserve">Земельный участок р-н восточнее госбанка Кад.номер 63:05:0103055:387 </t>
  </si>
  <si>
    <t>Земельный участок р-н восточнее д.2 ул.Курская Кад.номер 63:05:0103044:112</t>
  </si>
  <si>
    <t xml:space="preserve">Земельный участок р-н восточнее д.13 по ул.Дзержинского  63:05:0103054:253 </t>
  </si>
  <si>
    <t>Гараж</t>
  </si>
  <si>
    <t>Земельный участок р-н восточнее д.28 по ул.Волжская Кад.номер 63:05:0000000:159</t>
  </si>
  <si>
    <t>Земельный участок р-н восточнее д.49 ул.Аносова Кад.номер 63:05:0103041:520</t>
  </si>
  <si>
    <t>Земельный участок р-н восточнее д.52 а ул.Гая Кад.номер 63:05:0103041:526</t>
  </si>
  <si>
    <t xml:space="preserve">Земельный участок р-н восточнее д.52а ул.Гая Кад.номер 63:05:0103041:535 </t>
  </si>
  <si>
    <t xml:space="preserve">Земельный участок р-н восточнее д.74 по ул.Макаренко Кад.номер 63:05:0000000:815 </t>
  </si>
  <si>
    <t xml:space="preserve">Земельный участок р-н восточнее ДОСААФ Кад.номер 63:05:0103056:11 </t>
  </si>
  <si>
    <t xml:space="preserve">Земельный участок р-н восточнее ДОСААФ ул.Дзержинского Кад.номер 63:05:0103056:5 </t>
  </si>
  <si>
    <t>Земельный участок р-н восточнее здания ДОСААФ Кад.номер 63:05:0103056:243</t>
  </si>
  <si>
    <t>Земельный участок р-н восточнее спецшколы Кад.номер 63:05:0103028:32</t>
  </si>
  <si>
    <t>Земельный участок р-н восточнее спецшколы Кад.номер 63:05:0103028:33</t>
  </si>
  <si>
    <t xml:space="preserve">Земельный участок р-н восточнее спецшколы Кад.номер 63:05:0103028:277 </t>
  </si>
  <si>
    <t>Земельный участок р-н восточнее художественной мастерской ул.Дзержинского Кад.номер 63:05:0103056:127</t>
  </si>
  <si>
    <t>140</t>
  </si>
  <si>
    <t>Земельный участок р-н восточнее ЦБО ул.3-го Октября Кад.номер 63:05:0106016:53</t>
  </si>
  <si>
    <t xml:space="preserve">Земельный участок р-н горбольницы №2 по ул.Мичурина Кад.номер 63:05:0000000:845 </t>
  </si>
  <si>
    <t xml:space="preserve">Земельный участок р-н д16 ул.Вологина Кад.номер 63:05:0107031:6 </t>
  </si>
  <si>
    <t>Земельный участок р-н д.1 по ул.Белорусская Кад.номер 63:05:0000000:343</t>
  </si>
  <si>
    <t>144</t>
  </si>
  <si>
    <t xml:space="preserve">Земельный участок р-н д.1 по ул.Белорусская Кад.номер 63:05:0000000:442 </t>
  </si>
  <si>
    <t>145</t>
  </si>
  <si>
    <t xml:space="preserve">Земельный участок р-н д.1 по ул.Белорусская Кад.номер 63:05:0107018:11 </t>
  </si>
  <si>
    <t xml:space="preserve">Земельный участок р-н д.1 по ул.Юбилейная кад.номер 63:05:0106014:13 </t>
  </si>
  <si>
    <t>147</t>
  </si>
  <si>
    <t>Земельный участок р-н д.1 ул.Белорусская Кад.номер 63:05:0107018:33</t>
  </si>
  <si>
    <t>148</t>
  </si>
  <si>
    <t xml:space="preserve">Земельный участок р-н д.1 ул.Макаренко Кад.номер 63:05:0104039:11 </t>
  </si>
  <si>
    <t>149</t>
  </si>
  <si>
    <t xml:space="preserve">Земельный участок р-н д.1 ул.Станционная  Кад.номер 63:05:0106016:11 </t>
  </si>
  <si>
    <t>150</t>
  </si>
  <si>
    <t>Земельный участок р-н д.1 ул.Тимирязева Кад.номер 63:05:0105015:23</t>
  </si>
  <si>
    <t>151</t>
  </si>
  <si>
    <t xml:space="preserve">Земельный участок р-н д.2 по пер.Белорусский Кад.номер 63:05:0000000:324 </t>
  </si>
  <si>
    <t>152</t>
  </si>
  <si>
    <t>Земельный участок р-н д.2 по ул.9-го Января Кад.номер 63:05:0000000:347</t>
  </si>
  <si>
    <t>153</t>
  </si>
  <si>
    <t>Земельный участок р-н д.2 ул.3-го Октября Кад.ноиер 63:05:0106016:109</t>
  </si>
  <si>
    <t>154</t>
  </si>
  <si>
    <t xml:space="preserve">Земельный участок р-н д.2 ул.3-го Октября Кад.номер 63:05:0106016:24 </t>
  </si>
  <si>
    <t>155</t>
  </si>
  <si>
    <t>Земельный участок р-н д.2 ул.Гая Кад.номер 63:05:0103038:108</t>
  </si>
  <si>
    <t>156</t>
  </si>
  <si>
    <t xml:space="preserve">Земельный участок р-н д.3 пер.Селекционный Кад.номер 63:05:0104035:237 </t>
  </si>
  <si>
    <t>157</t>
  </si>
  <si>
    <t>Земельный участок р-н д.3 по ул.Трудовая Кад.номер 63:05:0101029:40</t>
  </si>
  <si>
    <t>158</t>
  </si>
  <si>
    <t xml:space="preserve">Земельный участок р-н д.3 ул.Аипова  Кад.номер 63:05:0104029:256 </t>
  </si>
  <si>
    <t>159</t>
  </si>
  <si>
    <t xml:space="preserve">Земельный участок р-н д.3 ул.Полевая Кад.номер 63:05:0104033:262 </t>
  </si>
  <si>
    <t>160</t>
  </si>
  <si>
    <t xml:space="preserve">Земельный участок р-н д.4 а ул.Столетова Кад.номер 63:05:0107006:28 </t>
  </si>
  <si>
    <t>161</t>
  </si>
  <si>
    <t>Земельный участок р-н д.4 по пер.Школьный Кад.номер 63:05:0000000:598</t>
  </si>
  <si>
    <t>162</t>
  </si>
  <si>
    <t xml:space="preserve">Земельный участок р-н д.4 по ул.Фурманова Кад.номер 63:05:0103027:106 </t>
  </si>
  <si>
    <t>Земельный участок р-н д.4 по ул.Хмельницкого Кад.номер 63:05:0106015:27</t>
  </si>
  <si>
    <t>164</t>
  </si>
  <si>
    <t xml:space="preserve">Земельный участок р-н д.5 по ул.Менделеева Кад.номер 63:05:0000000:267 </t>
  </si>
  <si>
    <t>165</t>
  </si>
  <si>
    <t>Земельный участок р-н д.5 ул.Меловая Кад.номер 63:05:0104026:21</t>
  </si>
  <si>
    <t>166</t>
  </si>
  <si>
    <t xml:space="preserve">Земельный участок р-н д.6 по пер.Северный кад.номер 63:05:0000000:627 </t>
  </si>
  <si>
    <t>167</t>
  </si>
  <si>
    <t xml:space="preserve">Земельный участок р-н д.6 ул.Юбилейная Кад.номер 63:05:0106014:6 </t>
  </si>
  <si>
    <t>168</t>
  </si>
  <si>
    <t xml:space="preserve">Земельный участок р-н д.7 пер.Восточный Кад.номер 63:05:0104033:208 </t>
  </si>
  <si>
    <t>169</t>
  </si>
  <si>
    <t xml:space="preserve">Земельный участок р-н д.7 по ул.Гагарина Кад.номер 63:05:0000000:516 </t>
  </si>
  <si>
    <t>170</t>
  </si>
  <si>
    <t xml:space="preserve">Земельный участок р-н д.7 по ул.Сплавная Кад.номер 63:05:0102041:1 </t>
  </si>
  <si>
    <t>171</t>
  </si>
  <si>
    <t xml:space="preserve">Земельный участок р-н д.7 ул.Аносова Кад.номер 63:05:0103039:228 </t>
  </si>
  <si>
    <t>172</t>
  </si>
  <si>
    <t xml:space="preserve">Земельный участок р-н д.8 ул.Капитанская Кад.номер 63:05:0106015:11 </t>
  </si>
  <si>
    <t>173</t>
  </si>
  <si>
    <t xml:space="preserve">Земельный участок р-н д.8 ул.Капитанская Кад.номер 63:05:0106015:195 </t>
  </si>
  <si>
    <t>174</t>
  </si>
  <si>
    <t>Земельный участок р-н д.8 ул.Капитанская Кад.номер 63:05:0106015:8</t>
  </si>
  <si>
    <t>175</t>
  </si>
  <si>
    <t xml:space="preserve">Земельный участок р-н д.8 ул.Кутузова Кад.номер 63:05:0105003:8 </t>
  </si>
  <si>
    <t>176</t>
  </si>
  <si>
    <t xml:space="preserve">Земельный участок р-н д.8 ул.Молодежная Кад.номер 63:05:0104035:256  </t>
  </si>
  <si>
    <t>177</t>
  </si>
  <si>
    <t xml:space="preserve">Земельный участок р-н д.8 ул.Островского Кад.номер 63:05:0105016:8 </t>
  </si>
  <si>
    <t>178</t>
  </si>
  <si>
    <t xml:space="preserve">Земельный участок р-н д.8 ул.Разбивочная Кад.номер 63:05:0105015:77 </t>
  </si>
  <si>
    <t>179</t>
  </si>
  <si>
    <t>Земельный участок р-н д.8 ул.Ясная Поляна Кад.номер 63:05:0107030:8</t>
  </si>
  <si>
    <t>180</t>
  </si>
  <si>
    <t xml:space="preserve">Земельный участок р-н д.9 пер Больничный Кад.номер 63:05:0103040:321 </t>
  </si>
  <si>
    <t>181</t>
  </si>
  <si>
    <t xml:space="preserve">Земельный участок р-н д.9 по ул.8-го Марта Кад.номер 63:05:0101029:12 </t>
  </si>
  <si>
    <t>182</t>
  </si>
  <si>
    <t>Земельный участок р-н д.9 по ул. Дачная Кад.номер 63:05:0103026:299</t>
  </si>
  <si>
    <t>183</t>
  </si>
  <si>
    <t xml:space="preserve">Земельный участок р-н д.9 по ул.Разбивочная Кад.номер 63:05:00000000:307 </t>
  </si>
  <si>
    <t>Пожизненное наследуемое владение</t>
  </si>
  <si>
    <t>184</t>
  </si>
  <si>
    <t xml:space="preserve">Земельный участок р-н д.9 по ул.Школьная Кад.номер 63:05:0000000:201 </t>
  </si>
  <si>
    <t>185</t>
  </si>
  <si>
    <t xml:space="preserve">Земельный участок р-н д.9 ул.Нагорная Кад.номер 63:05:0103039:221 </t>
  </si>
  <si>
    <t>186</t>
  </si>
  <si>
    <t xml:space="preserve">Земельный участок р-н д.9 ул.Чаплыгина Кад.номер 63:05:0107019:3 </t>
  </si>
  <si>
    <t>187</t>
  </si>
  <si>
    <t xml:space="preserve">Земельный участок р-н д.10 ул.Пирогова Кад.номер 63:05:0107005:22 </t>
  </si>
  <si>
    <t>188</t>
  </si>
  <si>
    <t xml:space="preserve">Земельный участок р-н д.10 ул.Целинная Кад.номер 63:05:0104015:278 </t>
  </si>
  <si>
    <t>189</t>
  </si>
  <si>
    <t>Земельный участок р-н д.11 по ул.Гипсовая Кад.номер 63:05:0104023:246</t>
  </si>
  <si>
    <t>190</t>
  </si>
  <si>
    <t xml:space="preserve">Земельный участок р-н д.12 по ул.Горная Кад. номер 63:05:0000000:310 </t>
  </si>
  <si>
    <t>191</t>
  </si>
  <si>
    <t>Земельный участок р-н д.12 по ул.Дачная Кад.номер 63:05:0103026:300</t>
  </si>
  <si>
    <t>192</t>
  </si>
  <si>
    <t>Земельный участок р-н д.12 по ул.Пушкмна кад.номер 63:05:0000000:92</t>
  </si>
  <si>
    <t>193</t>
  </si>
  <si>
    <t xml:space="preserve">Земельный участок р-н д.13 по ул.Красногорская Кад.номер 63:05:0102034:210 </t>
  </si>
  <si>
    <t>194</t>
  </si>
  <si>
    <t xml:space="preserve">Земельный участок р-н д.13 по ул.Островского Кад.номер 63:05:000000:255 </t>
  </si>
  <si>
    <t>195</t>
  </si>
  <si>
    <t xml:space="preserve">Земельный участок р-н д.13 ул.Гая Кад.номер 63:05:0103038:229 </t>
  </si>
  <si>
    <t>196</t>
  </si>
  <si>
    <t xml:space="preserve">Земельный участок р-н д.13 ул.Островского Кад.номер 63:05:0105016:70 </t>
  </si>
  <si>
    <t>197</t>
  </si>
  <si>
    <t>Земельный участок р-н д.13 ул.Разбивочная Кад.номер 63:05:0105015:80</t>
  </si>
  <si>
    <t xml:space="preserve">Земельный участок р-н д.13 ул.Ульяновская Кад.номер 63:05:0104020:83 </t>
  </si>
  <si>
    <t>199</t>
  </si>
  <si>
    <t xml:space="preserve">Земельный участок р-н д.14 пер.Обрезной Кад,номер 63:05:0104031:7 </t>
  </si>
  <si>
    <t>200</t>
  </si>
  <si>
    <t>Земельный участок р-н д.14 пер.Спортивный Кад.номер 63:05:0103046:208</t>
  </si>
  <si>
    <t>201</t>
  </si>
  <si>
    <t xml:space="preserve">Земельный участок р-н д.14 по ул.Водников Кад.номер 63:05:0101031:14 </t>
  </si>
  <si>
    <t>202</t>
  </si>
  <si>
    <t>Земельный участок р-н д.14 по ул.Городская Кад.номер 63:05:0000000:510</t>
  </si>
  <si>
    <t>203</t>
  </si>
  <si>
    <t xml:space="preserve">Земельный участок р-н д.14 по ул.Кутузова Кад.номер 63:05:0000000:826 </t>
  </si>
  <si>
    <t>204</t>
  </si>
  <si>
    <t>Земельный участок р-н д.14 по ул.Прибрежная Кад.Номер 63:05:0105029:227</t>
  </si>
  <si>
    <t>205</t>
  </si>
  <si>
    <t>Земельный участок р-н д.14 ул.Городская Кад.номер 63:05:0106003:5</t>
  </si>
  <si>
    <t>206</t>
  </si>
  <si>
    <t xml:space="preserve">Земельный участок р-н д.14 ул.Цветочная Кад.номер 63:05:0106007:262 </t>
  </si>
  <si>
    <t>207</t>
  </si>
  <si>
    <t xml:space="preserve">Земельный участок р-н д.14 ул.Чуковская Кад.номер 63:05:0105015:87 </t>
  </si>
  <si>
    <t>208</t>
  </si>
  <si>
    <t xml:space="preserve">Земельный участок р-н д.15 пер.Украинский Кад.номер 63:05:0104031:5 </t>
  </si>
  <si>
    <t>209</t>
  </si>
  <si>
    <t>Земельный участок р-н д.15 по пер.Пристанской Кад.номер 63:05:0101028:24</t>
  </si>
  <si>
    <t>210</t>
  </si>
  <si>
    <t>Земельный участок р-н д.15 по ул.Меловая Кад.номер 63:05:0000000:759</t>
  </si>
  <si>
    <t>211</t>
  </si>
  <si>
    <t>Земельный участок р-н д.15 по ул.Орская Кад.номер 63:05:0103033:252</t>
  </si>
  <si>
    <t>212</t>
  </si>
  <si>
    <t xml:space="preserve">Земельный участок р-н д.16 по ул.Водников Кад.номер 63:05:0101031:93 </t>
  </si>
  <si>
    <t>Для магазина №11</t>
  </si>
  <si>
    <t>213</t>
  </si>
  <si>
    <t xml:space="preserve">Земельный участок р-н д.16 по ул.Скальная Кад.номер 63:05:0000000:391 </t>
  </si>
  <si>
    <t>214</t>
  </si>
  <si>
    <t xml:space="preserve">Земельный участок р-н д.16 ул.Вологина Кад.номер 63:05:0107031:2 </t>
  </si>
  <si>
    <t>215</t>
  </si>
  <si>
    <t>Земельный участок р-н д.16 ул.Вологина Кад.номер 63:05:0107031:3</t>
  </si>
  <si>
    <t>216</t>
  </si>
  <si>
    <t xml:space="preserve">Земельный участок р-н д.16 ул.Кустовая Кад.номер 63:05:0103050:89 </t>
  </si>
  <si>
    <t>217</t>
  </si>
  <si>
    <t xml:space="preserve">Земельный участок р-н д.17 по пер.Пристанкской Кад.номер 63:05:0101028:92 </t>
  </si>
  <si>
    <t>218</t>
  </si>
  <si>
    <t xml:space="preserve">Земельный участок р-н д.17 ул.Центральная Кад.номер 63:05:0105016:32 </t>
  </si>
  <si>
    <t>219</t>
  </si>
  <si>
    <t>Земельный участок р-н д.18 пер.Целинный Кад.номер 63:05:0104033:202</t>
  </si>
  <si>
    <t>Для индвидуального жилищного строительства</t>
  </si>
  <si>
    <t>220</t>
  </si>
  <si>
    <t>Земельный участок р-н д.18 по ул.З.Космодемьянской Кад.номер 63:05:0104020:94</t>
  </si>
  <si>
    <t>221</t>
  </si>
  <si>
    <t xml:space="preserve">Земельный участок р-н д.18 по ул.Красногорская Кад.номер 63:05:0102034:204 </t>
  </si>
  <si>
    <t>222</t>
  </si>
  <si>
    <t xml:space="preserve">Земельный участок р-н д.18 по ул.Маяковского  Кад.номер 63:05:0000000:88 </t>
  </si>
  <si>
    <t>223</t>
  </si>
  <si>
    <t xml:space="preserve">Земельный участок р-н д.18 ул.Волго-Донская Кад.номер 63:05:0105017:202  </t>
  </si>
  <si>
    <t>224</t>
  </si>
  <si>
    <t xml:space="preserve">Земельный участок р-н д.18 ул.Гипсовая Кад.номер 63:05:0104022:16 </t>
  </si>
  <si>
    <t>225</t>
  </si>
  <si>
    <t>Земельный участок р-н д.18 ул.Целинная Кад.номер 63:05:0104015:288</t>
  </si>
  <si>
    <t>226</t>
  </si>
  <si>
    <t>Земельный участок р-н д.19 ул.3-го Октября Кад.номер 63:05:0106009:39</t>
  </si>
  <si>
    <t>227</t>
  </si>
  <si>
    <t xml:space="preserve">Земельный участок р-н д.19 ул.Целинная Кад.номер63:05:0104015:279 </t>
  </si>
  <si>
    <t>228</t>
  </si>
  <si>
    <t>Земельный участок р-н д.20 по ул.Костромская Кад.номер 63:05:0103031:18</t>
  </si>
  <si>
    <t>229</t>
  </si>
  <si>
    <t>Земельный участок р-н д.20 по ул.Разбивочная Кад.номер 63:05:0105010:34</t>
  </si>
  <si>
    <t>Земельный участок р-н д.20 по ул.Центральная Кад,номер 63:05:0000000:215</t>
  </si>
  <si>
    <t>231</t>
  </si>
  <si>
    <t>Земельный участок р-н д.20 по ул.Центральная Кад.номер 63:05:0000000:209</t>
  </si>
  <si>
    <t>232</t>
  </si>
  <si>
    <t xml:space="preserve">Земельный участок р-н д.20 ул.М.Горького Кад.номер 63:05:0104045:289 </t>
  </si>
  <si>
    <t>233</t>
  </si>
  <si>
    <t>Земельный участок р-н д.21 пер.Новый Кад.номер 63:05:0103045:62</t>
  </si>
  <si>
    <t>234</t>
  </si>
  <si>
    <t xml:space="preserve">Земельный участок р-н д.21 по ул.Овражная Кад.номер 63:05:0101033:100 </t>
  </si>
  <si>
    <t>235</t>
  </si>
  <si>
    <t xml:space="preserve">Земельный участок р-н д.21 ул.Целинная Кад.номер 63:05:0104015:285 </t>
  </si>
  <si>
    <t>236</t>
  </si>
  <si>
    <t xml:space="preserve">Земельный участок р-н д.24 ул.Ленина Кад.номер 63:05:0103039:266 </t>
  </si>
  <si>
    <t>237</t>
  </si>
  <si>
    <t>Земельный участок р-н д.24по ул.Красногорская Кад.омер 63:05:0102033:227</t>
  </si>
  <si>
    <t>238</t>
  </si>
  <si>
    <t>Земельный участок р-н д.25 пер Кирпичный Кад.номер 63:05:0103037:28</t>
  </si>
  <si>
    <t>239</t>
  </si>
  <si>
    <t xml:space="preserve">Земельный участок р-н д.25 ул.Тихая Кад.номер 63:05:0105024:58 </t>
  </si>
  <si>
    <t>240</t>
  </si>
  <si>
    <t xml:space="preserve">Земельный участок р-н д.25 ул.Ясная Поляна Кад.номер 63:05:0107030:150 </t>
  </si>
  <si>
    <t>241</t>
  </si>
  <si>
    <t xml:space="preserve">Земельный участок р-н д.26 ул.Пушкина Кад.номер 63:05:0105019:35 </t>
  </si>
  <si>
    <t>Ведение огородничества</t>
  </si>
  <si>
    <t>242</t>
  </si>
  <si>
    <t>Земельный участок р-н д.27 по ул.3-го Октября Кад.номер 63:05:0000000:479</t>
  </si>
  <si>
    <t>243</t>
  </si>
  <si>
    <t xml:space="preserve">Земельный участок р-н д.27 ул.Аносова Кад.номер 63:05:0103040:205 </t>
  </si>
  <si>
    <t>244</t>
  </si>
  <si>
    <t xml:space="preserve">Земельный участок р-н д.28 по ул.Батракская Кад.номер 63:05:0101030:19 </t>
  </si>
  <si>
    <t>245</t>
  </si>
  <si>
    <t xml:space="preserve">Земельный участок р-н д.28 по ул.Батракская Кад.номер 63:05:0101030:59 </t>
  </si>
  <si>
    <t>246</t>
  </si>
  <si>
    <t>Земельный участок р-н д.28 ул.Ст.Разина Кад.номер 63:05:0104044:7</t>
  </si>
  <si>
    <t>247</t>
  </si>
  <si>
    <t xml:space="preserve">Земельный участок р-н д.29 по ул.Ленинградская Кад.номер 63:05:0102036:220 </t>
  </si>
  <si>
    <t>248</t>
  </si>
  <si>
    <t xml:space="preserve">Земельный участок р-н д.29а ул.Вологина Кад.номер 63:05:0107019:50 </t>
  </si>
  <si>
    <t>Для строительства индивидуального жилья</t>
  </si>
  <si>
    <t>249</t>
  </si>
  <si>
    <t xml:space="preserve">Земельный участок р-н д.30 по ул.Батракская Кад.номер 63:05:0101030:21 </t>
  </si>
  <si>
    <t xml:space="preserve">Для индивидуального жилья </t>
  </si>
  <si>
    <t>250</t>
  </si>
  <si>
    <t>Земельный участок р-н д.30 по ул.Котовского Кад.номер 63:05:0000000:827</t>
  </si>
  <si>
    <t>251</t>
  </si>
  <si>
    <t>Земельный участок р-н д.32 по ул.Шишулина Кад.номер 63:05:0000000:894</t>
  </si>
  <si>
    <t>252</t>
  </si>
  <si>
    <t xml:space="preserve">Земельный участок р-н д.35 по ул.Транспортная Кад.номер 63:05:0000000:229 </t>
  </si>
  <si>
    <t>253</t>
  </si>
  <si>
    <t xml:space="preserve">Земельный участок р-н д.36 пер Кирпичный Кад.номер 63:05:0103037:367 </t>
  </si>
  <si>
    <t>254</t>
  </si>
  <si>
    <t>Земельный участок р-н д.38 по ул.Прибрежная Кад.номер 63:05:0000000:152</t>
  </si>
  <si>
    <t>255</t>
  </si>
  <si>
    <t xml:space="preserve">Земельный участок р-н д.40 по ул.Кирова Кад.номер 63:05:0102036:210 </t>
  </si>
  <si>
    <t>256</t>
  </si>
  <si>
    <t xml:space="preserve">Земельный участок р-н д.40 по ул.Менделеева  Кад.номер 63:05:0000000:230 </t>
  </si>
  <si>
    <t>257</t>
  </si>
  <si>
    <t xml:space="preserve">Земельный участок р-н д.40 ул.Пролетарская Кад.номер 63:05:0104041:32 </t>
  </si>
  <si>
    <t>258</t>
  </si>
  <si>
    <t xml:space="preserve">Земельный участок р-н д.41 по ул.Меловая кад.номер 63:05:0000000:629 </t>
  </si>
  <si>
    <t>259</t>
  </si>
  <si>
    <t xml:space="preserve">Земельный участок р-н д.41 по ул.Чаплыгина Кад.номер 63:05:0107019:14 </t>
  </si>
  <si>
    <t>260</t>
  </si>
  <si>
    <t xml:space="preserve">Земельный участок р-н д.42 ул.Гая Кад.номер 63:05:0103040:314 </t>
  </si>
  <si>
    <t>261</t>
  </si>
  <si>
    <t xml:space="preserve">Земельный участок р-н д.44 по ул.Кулешова Кад.номер 63:05:0101034:106 </t>
  </si>
  <si>
    <t>262</t>
  </si>
  <si>
    <t xml:space="preserve">Земельный участок р-н д.45 по ул.Железнодорожная Кад.номер 63:05:0000000:663 </t>
  </si>
  <si>
    <t>263</t>
  </si>
  <si>
    <t xml:space="preserve">Земельный участок р-н д.45 по ул.Украинская кад.номер 63:05:0000000:618 </t>
  </si>
  <si>
    <t>264</t>
  </si>
  <si>
    <t xml:space="preserve">Земельный участок р-н д.46 по ул.Батракская Кад.номер 63:05:0101029:19 </t>
  </si>
  <si>
    <t>265</t>
  </si>
  <si>
    <t xml:space="preserve">Земельный участок р-н д.47 ул.Меловая Кад.номер 63:05:0104029:72 </t>
  </si>
  <si>
    <t>266</t>
  </si>
  <si>
    <t xml:space="preserve">Земельный участок р-н д.48 ул.Ленина Кад.номер 63:05:0103041:513 </t>
  </si>
  <si>
    <t>267</t>
  </si>
  <si>
    <t>Земельный участок р-н д.48 ул.Ленина Кад.номер 63:05:0103041:519</t>
  </si>
  <si>
    <t>268</t>
  </si>
  <si>
    <t xml:space="preserve">Земельный участок р-н д.48 ул.Пролетарская Кад.номер 63:05:0104042:4 </t>
  </si>
  <si>
    <t>269</t>
  </si>
  <si>
    <t xml:space="preserve">Земельный участок р-н д.49 по ул.Ленинградская Кад.номер 63:05:0102035:234 </t>
  </si>
  <si>
    <t>270</t>
  </si>
  <si>
    <t xml:space="preserve">Земельный участок р-н д.49 ул.Ленина Кад.номер 63:05:0103055:213 </t>
  </si>
  <si>
    <t>Сарай</t>
  </si>
  <si>
    <t>271</t>
  </si>
  <si>
    <t>Земельный участок р-н д.49 ул.Ленина Кад.номер 63:05:0103055:393</t>
  </si>
  <si>
    <t>272</t>
  </si>
  <si>
    <t xml:space="preserve">Земельный участок р-н д.51 по ул.Овражная Кад.номер 63:05:0101033:9 </t>
  </si>
  <si>
    <t>273</t>
  </si>
  <si>
    <t xml:space="preserve">Земельный участок р-н д.53 по ул.Мира Кад.номер 63:05:0000000:234 </t>
  </si>
  <si>
    <t>274</t>
  </si>
  <si>
    <t xml:space="preserve">Земельный участок р-н д.56 по ул.Кирова Кад.номер 63:05:0102036:206 </t>
  </si>
  <si>
    <t>275</t>
  </si>
  <si>
    <t>Земельный участок р-н д.56 по ул.Пристанская Кад.номер 63:05:0101028:89</t>
  </si>
  <si>
    <t>276</t>
  </si>
  <si>
    <t xml:space="preserve">Земельный участок р-н д.58 по ул.Сплавная Кад.номер 63:05:0102040:19 </t>
  </si>
  <si>
    <t>277</t>
  </si>
  <si>
    <t xml:space="preserve">Земельный участок р-н д.59 по ул.Пролетарская Кад.номер 63:05:0000000:855 </t>
  </si>
  <si>
    <t>278</t>
  </si>
  <si>
    <t xml:space="preserve">Земельный участок р-н д.62 ул.Ульяновская Кад.номер 63:05:0104037:2 </t>
  </si>
  <si>
    <t>279</t>
  </si>
  <si>
    <t>Земельный участок р-н д.64 по ул.Батракская Кад.номер 63:05:0101026:10</t>
  </si>
  <si>
    <t>280</t>
  </si>
  <si>
    <t>Земельный участок р-н д.64 ул.Вологина Кад.номер 63:05:0107032:13</t>
  </si>
  <si>
    <t>281</t>
  </si>
  <si>
    <t xml:space="preserve">Земельный участок р-н д.65 ул.Пролетарская Кад.номер 63:05:0104042:222 </t>
  </si>
  <si>
    <t>282</t>
  </si>
  <si>
    <t xml:space="preserve">Земельный участок р-н д.67 по ул.Водников Кад.номер 63:05:0101028:9 </t>
  </si>
  <si>
    <t>283</t>
  </si>
  <si>
    <t>Земельный участок р-н д.67 по ул.Советская Кад.номер 63:05:0101034:19</t>
  </si>
  <si>
    <t>284</t>
  </si>
  <si>
    <t xml:space="preserve">Земельный участок р-н д.67 ул.Чаплыгина Кад.номер 63:05:0107020:18 </t>
  </si>
  <si>
    <t>285</t>
  </si>
  <si>
    <t xml:space="preserve">Земельный участок р-н д.72 по ул.3-го Октября Кад.номер 63:05:0000000:370 </t>
  </si>
  <si>
    <t>286</t>
  </si>
  <si>
    <t xml:space="preserve">Земельный участок р-н д.73 по ул.Мира Кад.номер 63:05:0000000:478 </t>
  </si>
  <si>
    <t>287</t>
  </si>
  <si>
    <t xml:space="preserve">Земельный участок р-н д.76 по ул.Батракская Кад.номер 63:05:0101026:9 </t>
  </si>
  <si>
    <t>288</t>
  </si>
  <si>
    <t xml:space="preserve">Земельный участок р-н д.77 по ул.Мира Кад.номер 63:05:0000000:725 </t>
  </si>
  <si>
    <t>289</t>
  </si>
  <si>
    <t xml:space="preserve">Земельный участок р-н д.77 ул.Вологина Кад.номер 63:05:0107020:45 </t>
  </si>
  <si>
    <t>Под индивидуальную жилую застройку</t>
  </si>
  <si>
    <t>290</t>
  </si>
  <si>
    <t xml:space="preserve">Земельный участок р-н д.77 ул.Ульяновская Кад.номер 63:05:0104021:35 </t>
  </si>
  <si>
    <t>291</t>
  </si>
  <si>
    <t>Земельный участок р-н д.78 по ул.Батракская Кад.номер 63:05:0101026:13</t>
  </si>
  <si>
    <t>292</t>
  </si>
  <si>
    <t xml:space="preserve">Земельный участок р-н д.83 ул.Ульяновская  Кад.номер 63:05:0104021:31 </t>
  </si>
  <si>
    <t>293</t>
  </si>
  <si>
    <t xml:space="preserve">Земельный участок р-н д.87 по ул.М.Горького Кад.номер 63:05:0104048:50 </t>
  </si>
  <si>
    <t>294</t>
  </si>
  <si>
    <t xml:space="preserve">Земельный участок р-н д.87 ул.Чаплыгина Кад.номер 63:05:0107021:6  </t>
  </si>
  <si>
    <t>295</t>
  </si>
  <si>
    <t>Земельный участок р-н д.89 ул.Аипова Кад.номер 63:05:0104007:5</t>
  </si>
  <si>
    <t>296</t>
  </si>
  <si>
    <t>Земельный участок р-н д.89 ул.Ульяновская Кад.номер 63:05:0104021:124</t>
  </si>
  <si>
    <t>297</t>
  </si>
  <si>
    <t xml:space="preserve">Земельный участок р-н д.98 ул.Дзержинского Кад.номер 63:05:0103058:17 </t>
  </si>
  <si>
    <t>298</t>
  </si>
  <si>
    <t xml:space="preserve">Земельный участок р-н д.111 ул.Вологина Кад.номер 63:05:0107021:43 </t>
  </si>
  <si>
    <t>299</t>
  </si>
  <si>
    <t xml:space="preserve">Земельный участок р-н д.123 по ул.М.Горького Кад.номер 63:05:0000000:777 </t>
  </si>
  <si>
    <t>300</t>
  </si>
  <si>
    <t>Земельный участок р-н д.147 по ул.Мира Кад.номер 63:05:0000000:81</t>
  </si>
  <si>
    <t>301</t>
  </si>
  <si>
    <t xml:space="preserve">Земельный участок р-н д.152 по ул.Кирова Кад.номер 63:05:0102030:298 </t>
  </si>
  <si>
    <t>302</t>
  </si>
  <si>
    <t xml:space="preserve">Земельный участок р-н д.167 по ул.Шишулина кад.номер 63:05:0000000:914 </t>
  </si>
  <si>
    <t>303</t>
  </si>
  <si>
    <t xml:space="preserve">Земельный участок р-н д.195 по ул.Шишулина Кад.номер 63:05:0000000:804 </t>
  </si>
  <si>
    <t>304</t>
  </si>
  <si>
    <t xml:space="preserve">Земельный участок р-н д.215 по ул.Ленинградская Кад.номер 63:05:0102030:285 </t>
  </si>
  <si>
    <t>305</t>
  </si>
  <si>
    <t>Земельный участок р-н д.219 по ул. Ленинградская Кад.номер 63:05:0102030:293</t>
  </si>
  <si>
    <t>306</t>
  </si>
  <si>
    <t xml:space="preserve">Земельный участок р-н д.232 по ул.Ст.Разина Кад.номер 63:05:0104053:45 </t>
  </si>
  <si>
    <t>307</t>
  </si>
  <si>
    <t xml:space="preserve">Земельный участок р-н д.237 ул.Шишулина Кад.номер 63:05:0104052:244 </t>
  </si>
  <si>
    <t>308</t>
  </si>
  <si>
    <t xml:space="preserve">Земельный участок р-н д.253 по ул.Шишулина Кад.номер 63:05:0000000:841 </t>
  </si>
  <si>
    <t>309</t>
  </si>
  <si>
    <t xml:space="preserve">Земельный участок р-н д.№3 ул.Рабочая Кад.номер 63:05:0106014:34 </t>
  </si>
  <si>
    <t>310</t>
  </si>
  <si>
    <t xml:space="preserve">Земельный участок р-н двора 90 квартирного жилого дома ул.3-го Октября Кад.номер 63:05:0106016:159 </t>
  </si>
  <si>
    <t>311</t>
  </si>
  <si>
    <t xml:space="preserve">Земельный участок р-н двора 90-квартирного жилого д.ул.3-го Октября Кад.номер 63:05:0106016:132 </t>
  </si>
  <si>
    <t>312</t>
  </si>
  <si>
    <t xml:space="preserve">Земельный участок р-н двора -90 квартирного жилого дома по ул.3-го Октября Кад.номер 63:05:0000000:527 </t>
  </si>
  <si>
    <t>313</t>
  </si>
  <si>
    <t xml:space="preserve">Земельный участок р-н двора д.2 ул. 3-го Октября Кад.номер 63:05:0106016:348 </t>
  </si>
  <si>
    <t>314</t>
  </si>
  <si>
    <t xml:space="preserve">Земельный участок р-н двора д.4 по ул.Ленинградская Кад.номер 63:05:0102038:27 </t>
  </si>
  <si>
    <t>315</t>
  </si>
  <si>
    <t>Земельный участок р-н двора д.9 ул.9-го Января Кад.номер 63:05:0107018:27</t>
  </si>
  <si>
    <t>316</t>
  </si>
  <si>
    <t xml:space="preserve">Земельный участок р-н двора д.9 ул.9-го Января Кад.номер 63:05:0107018:34 </t>
  </si>
  <si>
    <t>317</t>
  </si>
  <si>
    <t>Земельный участок р-н двора д.11 по ул.Волго-Донская Кад.номер 63:05:0000000:113</t>
  </si>
  <si>
    <t>318</t>
  </si>
  <si>
    <t xml:space="preserve">Земельный участок р-н двора д.48 ул.Ленина Кад.номер 63:05:0103041:221 </t>
  </si>
  <si>
    <t>319</t>
  </si>
  <si>
    <t xml:space="preserve">Земельный участок р-н двора д.61 ул.Ленина Кад.номер 63:05:0103056:261 </t>
  </si>
  <si>
    <t>320</t>
  </si>
  <si>
    <t xml:space="preserve">Земельный участок р-н двора ПЖЭУ ул.Дзержинского Кад.номер 63:05:0103056:120 </t>
  </si>
  <si>
    <t>Земельный участок р-н дома №9 по ул.Водников Кад.номер 63:05:0101036:4</t>
  </si>
  <si>
    <t>322</t>
  </si>
  <si>
    <t xml:space="preserve">Земельный участок р-н дома №57 ул.Шишулина Кад.номер 63:05:0104042:10 </t>
  </si>
  <si>
    <t>323</t>
  </si>
  <si>
    <t xml:space="preserve">Земельный участок р-н дома №60 по ул. Пристанская Кад.номер 63:05:0101028:2 </t>
  </si>
  <si>
    <t>324</t>
  </si>
  <si>
    <t xml:space="preserve">Земельный участок р-н ж/д бани Кад.номер 63:05:0103035:304 </t>
  </si>
  <si>
    <t>325</t>
  </si>
  <si>
    <t xml:space="preserve">Земельный участок р-н ж/д бани Кад.номер 63:05:0103035:307 </t>
  </si>
  <si>
    <t>326</t>
  </si>
  <si>
    <t xml:space="preserve">Земельный участок р-н западнее базы "Коммерсант" Кад.номер 63:05:0103041:514 </t>
  </si>
  <si>
    <t>327</t>
  </si>
  <si>
    <t xml:space="preserve">Земельный участок р-н западнее ГПТУ-48 Кад.номер 63:05:0000000:269 </t>
  </si>
  <si>
    <t>328</t>
  </si>
  <si>
    <t xml:space="preserve">Земельный участок р-н западнее ГПТУ-48 Кад.номер 63:05:0105012:110 </t>
  </si>
  <si>
    <t>329</t>
  </si>
  <si>
    <t xml:space="preserve">Земельный участок р-н западнее ГПТУ Кад.номер 63:05:0105012:94 </t>
  </si>
  <si>
    <t>330</t>
  </si>
  <si>
    <t xml:space="preserve">Земельный участок р-н западнее ДОСААФ Кад.номер 63:05:0103056:250 </t>
  </si>
  <si>
    <t>331</t>
  </si>
  <si>
    <t xml:space="preserve">Земельный участок р-н западнее ж/д бани Кад.номер 63:05:0103035:303 </t>
  </si>
  <si>
    <t>332</t>
  </si>
  <si>
    <t xml:space="preserve">Земельный участок р-н заправочной ПАЗ д/с Кад.номер 63:05:0107016:4 </t>
  </si>
  <si>
    <t>333</t>
  </si>
  <si>
    <t xml:space="preserve">Земельный участок р-н заправочный ПАЗ Кад.номер 63:05:0000000:341 </t>
  </si>
  <si>
    <t xml:space="preserve">Земельный участок р-н запрввочной станции ПАЗ Кад.номер 63:05:0107016:15 </t>
  </si>
  <si>
    <t xml:space="preserve">Земельный участок р-н здания ДОСААФ Кад.номер 63:05:0103056:6 </t>
  </si>
  <si>
    <t xml:space="preserve">Земельный участок р-н керамзитового цеха  Кад.номер 63:05:0103037:44 </t>
  </si>
  <si>
    <t>337</t>
  </si>
  <si>
    <t xml:space="preserve">Земельный участок р-н керамзитового цеха Кад.номер 63:05:0103037:24 </t>
  </si>
  <si>
    <t xml:space="preserve">Земельный участок р-н керамзитового цеха Кад.номер 63:05:0103037:32 </t>
  </si>
  <si>
    <t>339</t>
  </si>
  <si>
    <t>Земельный участок р-н керамзитового цеха Кад.номер 63:05:0103037:48</t>
  </si>
  <si>
    <t>340</t>
  </si>
  <si>
    <t>Земельный участок р-н керамзитового цеха Кад.номер 63:05:0103037:79</t>
  </si>
  <si>
    <t>341</t>
  </si>
  <si>
    <t>Земельный участок р-н керамзитового цеха Кад.Номер 63:05:0103037:87</t>
  </si>
  <si>
    <t>342</t>
  </si>
  <si>
    <t xml:space="preserve">Земельный участок р-н керамзитового цеха Кад.номер 63:05:0103037:382 </t>
  </si>
  <si>
    <t>343</t>
  </si>
  <si>
    <t xml:space="preserve">Земельный участок р-н керамзитового цеха Кад.номер 63:05:0103037:383 </t>
  </si>
  <si>
    <t>344</t>
  </si>
  <si>
    <t xml:space="preserve">Земельный участок р-н керамзитового цеха Кад.номер 63:05:0103037:389 </t>
  </si>
  <si>
    <t>345</t>
  </si>
  <si>
    <t>Земельный участок р-н керамзитового цеха Кад.номер 63:05:0103037:391</t>
  </si>
  <si>
    <t>346</t>
  </si>
  <si>
    <t>Земельный участок р-н керамзитового цеха Кад.номер 63:05:0103037:392</t>
  </si>
  <si>
    <t>347</t>
  </si>
  <si>
    <t>Земельный участок р-н керамзитового цеха Кад.номер 63:05:0103037:395</t>
  </si>
  <si>
    <t>348</t>
  </si>
  <si>
    <t xml:space="preserve">Земельный участок р-н керамзитового цеха Кад.номер 63:05:0103037:397 </t>
  </si>
  <si>
    <t>349</t>
  </si>
  <si>
    <t>Земельный участок р-н конца ул.Дзержинского  Кад.номер 63:05:0104020:75</t>
  </si>
  <si>
    <t>350</t>
  </si>
  <si>
    <t xml:space="preserve">Земельный участок р-н Линева оврага Кад.номер 63:05:0103006:76 </t>
  </si>
  <si>
    <t>351</t>
  </si>
  <si>
    <t xml:space="preserve">Земельный участок р-н Линева оврага ул.Первомайская Кад.номер 63:05:0103039:254 </t>
  </si>
  <si>
    <t>352</t>
  </si>
  <si>
    <t xml:space="preserve">Земельный участок р-н магазина "Малыш" Кад.номер 63:05:0103056:16 </t>
  </si>
  <si>
    <t>353</t>
  </si>
  <si>
    <t xml:space="preserve">Земельный участок р-н начало ул.Шишулина,д.2 Кад.номер 63:05:0000000:856 </t>
  </si>
  <si>
    <t>354</t>
  </si>
  <si>
    <t>Земельный участок р-н ОАО"Первомайск" Кад.номер 63:05:0107027:2</t>
  </si>
  <si>
    <t>Под очистные сооружения № 3</t>
  </si>
  <si>
    <t>355</t>
  </si>
  <si>
    <t>Земельный участок р-н оврага "Пустынный" водозабора "Правая Волга" Кад.номер 63:05:0105014:1</t>
  </si>
  <si>
    <t>Под насосной станцией № 4 и артезианской скважиной № 12(11496)</t>
  </si>
  <si>
    <t>356</t>
  </si>
  <si>
    <t xml:space="preserve">Земельный участок р-н оврага "Пустынный" Кад.номер 63:05:0000000:75 </t>
  </si>
  <si>
    <t>357</t>
  </si>
  <si>
    <t xml:space="preserve">Земельный участок р-н пер Чапаева Кад.номер 63:05:0103041:207 </t>
  </si>
  <si>
    <t>358</t>
  </si>
  <si>
    <t xml:space="preserve">Земельный участок р-н пер Чапаева Кад.номер 63:05:0103041:527 </t>
  </si>
  <si>
    <t>359</t>
  </si>
  <si>
    <t xml:space="preserve">Земельный участок р-н пер Чапаева Кад.номер 63:05:0103041:529 </t>
  </si>
  <si>
    <t>360</t>
  </si>
  <si>
    <t xml:space="preserve">Земельный участок р-н пер Чапаева Кад.номер 63:05:0103041:530 </t>
  </si>
  <si>
    <t>361</t>
  </si>
  <si>
    <t xml:space="preserve">Земельный участок р-н пер.Кирпичный Кад.номер 63:05:0103042:283 </t>
  </si>
  <si>
    <t>для строительства остановочного павильона " Администрация" с торговым киоском</t>
  </si>
  <si>
    <t>362</t>
  </si>
  <si>
    <t xml:space="preserve">Земельный участок р-н пер.Чапаева  Кад.номер 63:05:0103041:528 </t>
  </si>
  <si>
    <t>363</t>
  </si>
  <si>
    <t xml:space="preserve">Земельный участок р-н пер.Чапаева Кад.номер 63:05:0103041:517 </t>
  </si>
  <si>
    <t>364</t>
  </si>
  <si>
    <t xml:space="preserve">Земельный участок р-н пер.Чапаева Кад.номер 63:05:0103041:521 </t>
  </si>
  <si>
    <t>365</t>
  </si>
  <si>
    <t>Земельный участок р-н пер.Чапаева Кад.номер 63:05:0103041:52</t>
  </si>
  <si>
    <t>366</t>
  </si>
  <si>
    <t xml:space="preserve">Земельный участок р-н пер.Чапаева Кад.номер 63:05:0103041:523 </t>
  </si>
  <si>
    <t>367</t>
  </si>
  <si>
    <t xml:space="preserve">Земельный участок р-н пер.Чапаева Кад.номер 63:05:0103041:533 </t>
  </si>
  <si>
    <t>368</t>
  </si>
  <si>
    <t xml:space="preserve">Земельный участок р-н пер.Чапаева Кад.номер 63:05:0103041:534 </t>
  </si>
  <si>
    <t>369</t>
  </si>
  <si>
    <t xml:space="preserve">Земельный участок р-н пер.Чапаева Кад.номер 63:05:0103041:536 </t>
  </si>
  <si>
    <t>370</t>
  </si>
  <si>
    <t xml:space="preserve">Земельный участок р-н пер.Чапаева Кад.номер 63:05:0103041:537 </t>
  </si>
  <si>
    <t>371</t>
  </si>
  <si>
    <t>Земельный участок р-н переезда КСД по ул.Волжская Кад.номер 63:05:0000000:129</t>
  </si>
  <si>
    <t>372</t>
  </si>
  <si>
    <t xml:space="preserve">Земельный участок р-н переезда ОКСД Кад. номер 63:05:0000000:147 </t>
  </si>
  <si>
    <t>373</t>
  </si>
  <si>
    <t>Земельный участок р-н переезда ОКСД Кад.номер 63:05:0000000:94</t>
  </si>
  <si>
    <t>374</t>
  </si>
  <si>
    <t xml:space="preserve">Земельный участок р-н переезда ОКСД Кад.номер 63:05:0000000:121 </t>
  </si>
  <si>
    <t>375</t>
  </si>
  <si>
    <t>Земельный участок р-н переезда ОКСД Кад.Номер 63:05:0000000:127</t>
  </si>
  <si>
    <t>376</t>
  </si>
  <si>
    <t xml:space="preserve">Земельный участок р-н переезда ОКСД Кад.номер 63:05:0000000:170 </t>
  </si>
  <si>
    <t>377</t>
  </si>
  <si>
    <t xml:space="preserve">Земельный участок р-н переезда ОКСД Кад.номер 63:05:0105028:33 </t>
  </si>
  <si>
    <t>378</t>
  </si>
  <si>
    <t>Земельный участок р-н переезда ОКСД Кад.номер 63:05:0105028:52</t>
  </si>
  <si>
    <t>379</t>
  </si>
  <si>
    <t>Земельный участок р-н переезда ОКСД по ул.Волжская Кад.номер 63:05:0000000:167</t>
  </si>
  <si>
    <t>380</t>
  </si>
  <si>
    <t xml:space="preserve">Земельный участок р-н ПМС-147 ул.Дзержинского Кад.номер 63:05:0103058:6 </t>
  </si>
  <si>
    <t>381</t>
  </si>
  <si>
    <t xml:space="preserve">Земельный участок р-н ПМС-147 ул.Дзержинского Кад.номер 63:05:0103058:93 </t>
  </si>
  <si>
    <t>382</t>
  </si>
  <si>
    <t>Земельный участок р-н ПМС-147 ул.Дзержинского Кад.номер 63:05:0103058:99</t>
  </si>
  <si>
    <t>383</t>
  </si>
  <si>
    <t xml:space="preserve">Земельный участок р-н севернее д.4 ул.Пирогова Кад.номер 63:05:0107018:31 </t>
  </si>
  <si>
    <t>384</t>
  </si>
  <si>
    <t>Земельный участок р-н севернее д.18 ул.Украинская Кад.номер 63:05:0104034:5</t>
  </si>
  <si>
    <t>385</t>
  </si>
  <si>
    <t xml:space="preserve">Земельный участок р-н севернее ж/д бани ул.Лермонтова Кад.номер 63:05:0103035:302 </t>
  </si>
  <si>
    <t>386</t>
  </si>
  <si>
    <t>Земельный участок р-н севернее керамзитового цеха Кад.номер 63:05:0201008:186</t>
  </si>
  <si>
    <t>387</t>
  </si>
  <si>
    <t xml:space="preserve">Земельный участок р-н севернее овощехранилища Кад. номер 63:05:0103010:56 </t>
  </si>
  <si>
    <t>388</t>
  </si>
  <si>
    <t xml:space="preserve">Земельный участок р-н севернее рынка пер.Кирпичный Кад.номер 63:05:0103037:396 </t>
  </si>
  <si>
    <t>389</t>
  </si>
  <si>
    <t xml:space="preserve">Земельный участок р-н севернее школы №29 ул.Курская Кад.номер 63:05:0103044:114 </t>
  </si>
  <si>
    <t>390</t>
  </si>
  <si>
    <t>Земельный участок р-н севернее школы №32 по ул.3-го Октября Кад.номер 63:05:0106009:117</t>
  </si>
  <si>
    <t>391</t>
  </si>
  <si>
    <t xml:space="preserve">Земельный участок р-н северо-восточнее заправочной станции ПАЗ Кад.номер 63:05:0107016:12 </t>
  </si>
  <si>
    <t>392</t>
  </si>
  <si>
    <t xml:space="preserve">Земельный участок р-н северо-западнее керамзитового завода Кад.Номер 63:05:0103037:57 </t>
  </si>
  <si>
    <t>393</t>
  </si>
  <si>
    <t xml:space="preserve">Земельный участок р-н северо-западнее керамзитового цеха Кад.номер 63:05:0103037:378 </t>
  </si>
  <si>
    <t>394</t>
  </si>
  <si>
    <t>Земельный участок р-н северо-западнее школы искусств ул.Ленина Кад.номер 63:05:0103042:202</t>
  </si>
  <si>
    <t>395</t>
  </si>
  <si>
    <t xml:space="preserve">Земельный участок р-н спецшколы Кад.номер 63:05:0107002:76 </t>
  </si>
  <si>
    <t>396</t>
  </si>
  <si>
    <t>Земельный участок р-н тарного цеха ул.Станционная Кад.номер 63:05:0106016:125</t>
  </si>
  <si>
    <t>397</t>
  </si>
  <si>
    <t xml:space="preserve">Земельный участок р-н типографии ул.Аносова Кад.номер 63:05:0103043:422 </t>
  </si>
  <si>
    <t>398</t>
  </si>
  <si>
    <t xml:space="preserve">Земельный участок р-н типографии ул.Аносова Кад.номер 63:05:0103043:426 </t>
  </si>
  <si>
    <t>399</t>
  </si>
  <si>
    <t xml:space="preserve">Земельный участок р-н ул.3-го Октября Кад.номер 63:05:0000000:372 </t>
  </si>
  <si>
    <t>Для строительства пристроя к пивбару</t>
  </si>
  <si>
    <t>400</t>
  </si>
  <si>
    <t xml:space="preserve">Земельный участок р-н ул.Аипова Кад.номер 63:05:0000000:710 </t>
  </si>
  <si>
    <t>Для дома оператора (ООО "Самаратрансгаз")</t>
  </si>
  <si>
    <t>401</t>
  </si>
  <si>
    <t xml:space="preserve">Земельный участок р-н ул.Белорусская Кад.номер 63:05:0000000:429 </t>
  </si>
  <si>
    <t>402</t>
  </si>
  <si>
    <t xml:space="preserve">Земельный участок р-н ул.Белорусская Кад.номер 63:05:0107018:35 </t>
  </si>
  <si>
    <t>403</t>
  </si>
  <si>
    <t xml:space="preserve">Земельный участок р-н ул.Водников Кад.номер 63:05:0101033:108 </t>
  </si>
  <si>
    <t>Для строительства остановочного павильона с торговым киоском</t>
  </si>
  <si>
    <t>404</t>
  </si>
  <si>
    <t xml:space="preserve">Земельный участок р-н ул.Вокзальная между д.5 и д.7 Кад.номер 63:05:0103054:499 </t>
  </si>
  <si>
    <t>405</t>
  </si>
  <si>
    <t xml:space="preserve">Земельный участок р-н ул.Дзержинского Кад.номер 63:05:0103056:214 </t>
  </si>
  <si>
    <t>406</t>
  </si>
  <si>
    <t>Земельный участок р-н ул.М.Горького Кад.номер 63:05:0000000:806</t>
  </si>
  <si>
    <t>Для АЗС-100</t>
  </si>
  <si>
    <t>407</t>
  </si>
  <si>
    <t>Земельный участок р-н ул.Мичурина Кад.номер 63:05:0105008:206</t>
  </si>
  <si>
    <t>Многоквартирные жилые дома не выше 3 этажей с участком и без участка</t>
  </si>
  <si>
    <t>408</t>
  </si>
  <si>
    <t>Земельный участок р-н ул.Набережная Кад.номер 63:05:0103060:5</t>
  </si>
  <si>
    <t>Под очистными сооружениями №1</t>
  </si>
  <si>
    <t>409</t>
  </si>
  <si>
    <t xml:space="preserve">Земельный участок р-н ул.Первомайская Кад.номер 63:05:0103039:114 </t>
  </si>
  <si>
    <t>410</t>
  </si>
  <si>
    <t xml:space="preserve">Земельный участок р-н ул.Первомайская Кад.номер 63:05:0103039:260 </t>
  </si>
  <si>
    <t>411</t>
  </si>
  <si>
    <t xml:space="preserve">Земельный участок р-н ул.Пирогова Кад.номер 63:05:0107018:28 </t>
  </si>
  <si>
    <t>412</t>
  </si>
  <si>
    <t xml:space="preserve">Земельный участок р-н Ул.Плодовая д.7 Кад.номер 63:05:0106011:258 </t>
  </si>
  <si>
    <t>413</t>
  </si>
  <si>
    <t xml:space="preserve">Земельный участок р-н ул.Центральная д.15 Кад.номер.63:05:0105016:22 </t>
  </si>
  <si>
    <t>414</t>
  </si>
  <si>
    <t xml:space="preserve">Земельный участок р-н Хлебной базы 25 по ул.Декабристов Кад.номер 63:05:0000000:482 </t>
  </si>
  <si>
    <t>415</t>
  </si>
  <si>
    <t>Земельный участок р-н Центрального вьезда Кад.номер 63:05:0103008:358</t>
  </si>
  <si>
    <t>416</t>
  </si>
  <si>
    <t xml:space="preserve">Земельный участок р-н центральной котельной Кад.номер 63:05:0103019:201 </t>
  </si>
  <si>
    <t>417</t>
  </si>
  <si>
    <t>Земельный участок р-н центральной котельной Кад.номер 63:05:0103029:63</t>
  </si>
  <si>
    <t>Дворовые постройки, гаражи, бани и прочие объекты коммунальной жилой застройки</t>
  </si>
  <si>
    <t>418</t>
  </si>
  <si>
    <t xml:space="preserve">Земельный участок р-н южнее внешкольный работы Кад.номер 63:05:0201008:187 </t>
  </si>
  <si>
    <t>419</t>
  </si>
  <si>
    <t xml:space="preserve">Земельный участок р-н южнее д.2 по ул.3-го Октября Кад.номер 63:05:000000:554 </t>
  </si>
  <si>
    <t>420</t>
  </si>
  <si>
    <t xml:space="preserve">Земельный участок р-н южнее д.2 ул.3-го Октября Кад.номер 63:05:0000000:568 </t>
  </si>
  <si>
    <t>421</t>
  </si>
  <si>
    <t>Земельный участок р-н южнее д.2 ул.3-го Октября Кад.номер 63:05:0106016:45</t>
  </si>
  <si>
    <t>422</t>
  </si>
  <si>
    <t xml:space="preserve">Земельный участок р-н южнее д.2 ул.3-го Октября Кад.номер 63:05:0106016:127 </t>
  </si>
  <si>
    <t>423</t>
  </si>
  <si>
    <t xml:space="preserve">Земельный участок р-н южнее д.20 по ул.Центральной Кад.номер 63:05:0000000:213 </t>
  </si>
  <si>
    <t>424</t>
  </si>
  <si>
    <t xml:space="preserve">Земельный участок р-н южнее д.59 ул.Ленина Кад.номер 63:05:0103056:235 </t>
  </si>
  <si>
    <t>425</t>
  </si>
  <si>
    <t xml:space="preserve">Земельный участок р-н южнее Центра внешкольной работы Кад.номер 63:05:0103056:244 </t>
  </si>
  <si>
    <t>426</t>
  </si>
  <si>
    <t xml:space="preserve">Земельный участок р-н южнее центра внешкольной работы Кад.номер 63:05:0103056:245 </t>
  </si>
  <si>
    <t>427</t>
  </si>
  <si>
    <t xml:space="preserve">Земельный участок р-н южнее Центра внешкольной работы Кад.номер 63:05:0103056:246 </t>
  </si>
  <si>
    <t>428</t>
  </si>
  <si>
    <t xml:space="preserve">Земельный участок р-не д.14 ул.Макаренко Кад.номер 63:05:0104031:51 </t>
  </si>
  <si>
    <t>429</t>
  </si>
  <si>
    <t>Земельный участок с/т  Локомотивное депо 63:05:0102004:48</t>
  </si>
  <si>
    <t>430</t>
  </si>
  <si>
    <t xml:space="preserve">Земельный участок с/т " Локомотив " 63:05:0104002:0035 </t>
  </si>
  <si>
    <t>431</t>
  </si>
  <si>
    <t xml:space="preserve">Земельный участок с/т "Аиповское " участок N1005 63:05:0104004:0014 </t>
  </si>
  <si>
    <t>432</t>
  </si>
  <si>
    <t xml:space="preserve">Земельный участок с/т "Аиповское"63:05:0104004:40 </t>
  </si>
  <si>
    <t>433</t>
  </si>
  <si>
    <t xml:space="preserve">Земельный участок с/т "Аиповское" 63:05:0104004:9 </t>
  </si>
  <si>
    <t>434</t>
  </si>
  <si>
    <t xml:space="preserve">Земельный участок с/т "Аиповское" 63:05:0104004:17 </t>
  </si>
  <si>
    <t>435</t>
  </si>
  <si>
    <t xml:space="preserve">Земельный участок с/т "Аиповское" 63:05:0104004:0020 </t>
  </si>
  <si>
    <t>436</t>
  </si>
  <si>
    <t xml:space="preserve">Земельный участок с/т "Аиповское" 63:05:0104004:0027 </t>
  </si>
  <si>
    <t>437</t>
  </si>
  <si>
    <t xml:space="preserve">Земельный участок с/т "Аиповское" 63:05:0104004:32 </t>
  </si>
  <si>
    <t>438</t>
  </si>
  <si>
    <t xml:space="preserve">Земельный участок с/т "Аиповское" 63:05:0104004:0035 </t>
  </si>
  <si>
    <t>439</t>
  </si>
  <si>
    <t xml:space="preserve">Земельный участок с/т "Аиповское" 63:05:0104004:0036 </t>
  </si>
  <si>
    <t>440</t>
  </si>
  <si>
    <t>Земельный участок с/т "Аиповское" участок N302 63:05:0104004:0038</t>
  </si>
  <si>
    <t>441</t>
  </si>
  <si>
    <t xml:space="preserve">Земельный участок с/т "Аиповское"участок N406 63:05:0104004:30 </t>
  </si>
  <si>
    <t>442</t>
  </si>
  <si>
    <t xml:space="preserve">Земельный участок с/т "Альтернатива" хлебной базы N25 63:05:0107009:37 </t>
  </si>
  <si>
    <t>443</t>
  </si>
  <si>
    <t>Земельный участок с/т "Горная поляна"63:05:0107023:0015</t>
  </si>
  <si>
    <t>444</t>
  </si>
  <si>
    <t xml:space="preserve">Земельный участок с/т "Горная поляна" 63:05:0107024:21 </t>
  </si>
  <si>
    <t>445</t>
  </si>
  <si>
    <t xml:space="preserve">Земельный участок с/т "Горная поляна" участок N104 63:05:0107023:0004 </t>
  </si>
  <si>
    <t>446</t>
  </si>
  <si>
    <t xml:space="preserve">Земельный участок с/т "горная поляна" участок N106 63:05:0107023:0006 </t>
  </si>
  <si>
    <t>447</t>
  </si>
  <si>
    <t>Земельный участок с/т "Горная поляна" участок N118 63:05:0107023:0018</t>
  </si>
  <si>
    <t>448</t>
  </si>
  <si>
    <t xml:space="preserve">Земельный участок с/т "Горная поляна" участок N301 63:05:0107024:1 </t>
  </si>
  <si>
    <t>449</t>
  </si>
  <si>
    <t>Земельный участок с/т "Горная поляна" участок N302 63:05:0107024:1</t>
  </si>
  <si>
    <t>450</t>
  </si>
  <si>
    <t xml:space="preserve">Земельный участок с/т "Горная поляна" участок N405 63:05:0107024:36 </t>
  </si>
  <si>
    <t>451</t>
  </si>
  <si>
    <t xml:space="preserve">Земельный участок с/т "Горная Поляна" участок N429 63:05:0107024:59 </t>
  </si>
  <si>
    <t>452</t>
  </si>
  <si>
    <t xml:space="preserve">Земельный участок с/т "Горная Поляна" участок N617 63:05:0107025:43 </t>
  </si>
  <si>
    <t>453</t>
  </si>
  <si>
    <t xml:space="preserve">Земельный участок с/т "Горная Поляна" участок N708 63:05:0107025:50 </t>
  </si>
  <si>
    <t>454</t>
  </si>
  <si>
    <t xml:space="preserve">Земельный участок с/т "Деметра" участок N502 63:05:0104002:134 </t>
  </si>
  <si>
    <t>455</t>
  </si>
  <si>
    <t xml:space="preserve">Земельный участок с/т "Дзержинец" 63:05:0103008:259 </t>
  </si>
  <si>
    <t>456</t>
  </si>
  <si>
    <t xml:space="preserve">Земельный участок с/т "Дзержинец" 63:05:0103008:261 </t>
  </si>
  <si>
    <t>457</t>
  </si>
  <si>
    <t xml:space="preserve">Земельный участок с/т "Дубки-1"63:05:0101023:122 </t>
  </si>
  <si>
    <t>458</t>
  </si>
  <si>
    <t xml:space="preserve">Земельный участок с/т "Дубки-1" 63:05:0101023:0111 </t>
  </si>
  <si>
    <t>459</t>
  </si>
  <si>
    <t xml:space="preserve">Земельный участок с/т "Дубки-1" 63:05:0101023:237 </t>
  </si>
  <si>
    <t>460</t>
  </si>
  <si>
    <t xml:space="preserve">Земельный участок с/т "Дубки-3"63:05:0101007:208 </t>
  </si>
  <si>
    <t>461</t>
  </si>
  <si>
    <t xml:space="preserve">Земельный участок с/т "Дубки-4" 63:05:0101001:276 </t>
  </si>
  <si>
    <t>462</t>
  </si>
  <si>
    <t xml:space="preserve">Земельный участок с/т "Дубки" 63:05:0101023:0051 </t>
  </si>
  <si>
    <t>463</t>
  </si>
  <si>
    <t xml:space="preserve">Земельный участок с/т "Локомотив" 63:05:0103012:0049 </t>
  </si>
  <si>
    <t>464</t>
  </si>
  <si>
    <t>Земельный участок с/т "Локомотивное депо" севернее спецшколы N2 63:05:0102005:0001</t>
  </si>
  <si>
    <t>465</t>
  </si>
  <si>
    <t xml:space="preserve">Земельный участок с/т "Локомотивное депо" севернее шк.N2 63:05:0102004:0025 </t>
  </si>
  <si>
    <t>466</t>
  </si>
  <si>
    <t xml:space="preserve">Земельный участок с/т "Надежда" 63:05:0101011:2 </t>
  </si>
  <si>
    <t>467</t>
  </si>
  <si>
    <t xml:space="preserve">Земельный участок с/т "Надежда" 63:05:0101011:0011 </t>
  </si>
  <si>
    <t>468</t>
  </si>
  <si>
    <t xml:space="preserve">Земельный участок с/т "Надежда" 63:05:0101013:371 </t>
  </si>
  <si>
    <t>469</t>
  </si>
  <si>
    <t xml:space="preserve">Земельный участок с/т "Яблоневый аромат" 63:05:0104018:1 </t>
  </si>
  <si>
    <t>470</t>
  </si>
  <si>
    <t xml:space="preserve">Земельный участок с/т "Яблоневый аромат" 63:05:0104018:4 </t>
  </si>
  <si>
    <t>471</t>
  </si>
  <si>
    <t xml:space="preserve">Земельный участок с/т "Яблоневый аромат" 63:05:0104018:5 </t>
  </si>
  <si>
    <t>472</t>
  </si>
  <si>
    <t xml:space="preserve">Земельный участок с/т "Яблоневый аромат" 63:05:0104018:22 </t>
  </si>
  <si>
    <t>473</t>
  </si>
  <si>
    <t xml:space="preserve">Земельный участок с/т "Яблоневый аромат" 63:05:0104018:27 </t>
  </si>
  <si>
    <t>474</t>
  </si>
  <si>
    <t xml:space="preserve">Земельный участок с/т "Яблоневый аромат" 63:05:0104018:28  </t>
  </si>
  <si>
    <t>475</t>
  </si>
  <si>
    <t xml:space="preserve">Земельный участок с/т "Яблоневый аромат" 63:05:0104018:30 </t>
  </si>
  <si>
    <t>476</t>
  </si>
  <si>
    <t xml:space="preserve">Земельный участок с/т "Яблоневый аромат" 63:05:0104018:0032 </t>
  </si>
  <si>
    <t>477</t>
  </si>
  <si>
    <t xml:space="preserve">Земельный участок с/т "Яблоневый аромат" 63:05:0104018:0038 </t>
  </si>
  <si>
    <t>478</t>
  </si>
  <si>
    <t xml:space="preserve">Земельный участок с/т "Яблоневый аромат" 6360560104018:40 </t>
  </si>
  <si>
    <t>479</t>
  </si>
  <si>
    <t xml:space="preserve">Земельный участок с/т Альтернатива Кад.ст-ть 63:05:0107001:9 </t>
  </si>
  <si>
    <t>480</t>
  </si>
  <si>
    <t xml:space="preserve">Земельный участок с/т ПАЗ 63:05:0107011:19 </t>
  </si>
  <si>
    <t>481</t>
  </si>
  <si>
    <t xml:space="preserve">Земельный участок с/т участок 809 63:05:0107029:17 </t>
  </si>
  <si>
    <t>482</t>
  </si>
  <si>
    <t>Земельный участок с/т"Аиповское "участок N301 63:05:0104004:0039</t>
  </si>
  <si>
    <t>483</t>
  </si>
  <si>
    <t xml:space="preserve">Земельный участок с/т"Аиповское" 63:05:0104004:0046 </t>
  </si>
  <si>
    <t>484</t>
  </si>
  <si>
    <t xml:space="preserve">Земельный участок с/т"Аиповское"участок N1006 63:05:0104004:0013 </t>
  </si>
  <si>
    <t>485</t>
  </si>
  <si>
    <t xml:space="preserve">Земельный участок с/т"Горная поляна " участок N205 63:05:0107023:0037 </t>
  </si>
  <si>
    <t>486</t>
  </si>
  <si>
    <t xml:space="preserve">Земельный участок с/т"Горная поляна" Кад.номер 63:05:0107025:22 </t>
  </si>
  <si>
    <t>487</t>
  </si>
  <si>
    <t xml:space="preserve">Земельный участок с/т"Горная поляна" участок N 621 63:05:0107025:47 </t>
  </si>
  <si>
    <t>488</t>
  </si>
  <si>
    <t xml:space="preserve">Земельный участок с/т"Дзержинец" 63:05:0103008:226 </t>
  </si>
  <si>
    <t>489</t>
  </si>
  <si>
    <t xml:space="preserve">Земельный участок с/т"Дубки-1"63:05:0101023:0146 </t>
  </si>
  <si>
    <t>490</t>
  </si>
  <si>
    <t xml:space="preserve">Земельный участок с/т"Дубки-1" 63:05:0101023:49 </t>
  </si>
  <si>
    <t>491</t>
  </si>
  <si>
    <t xml:space="preserve">Земельный участок с/т"Дубки-1" 63:05:0101023:141 </t>
  </si>
  <si>
    <t>492</t>
  </si>
  <si>
    <t>Земельный участок с/т"Дубки-4" 63:05:0101005:213</t>
  </si>
  <si>
    <t>493</t>
  </si>
  <si>
    <t xml:space="preserve">Земельный участок с/т"Дубки -4" Кад.номер 63:05:0101001:277 </t>
  </si>
  <si>
    <t>494</t>
  </si>
  <si>
    <t>Земельный участок с/т"Локомотивное депо" 63:05:0102004:27</t>
  </si>
  <si>
    <t>495</t>
  </si>
  <si>
    <t xml:space="preserve">Земельный участок с/т"Локомотивное депо" севернее школы n2 участок 60 63:05:0102008:19 </t>
  </si>
  <si>
    <t>496</t>
  </si>
  <si>
    <t xml:space="preserve">Земельный участок с/т"Локомотивное депо" севернее школы N2 участок N14 63:05:0102007:10 </t>
  </si>
  <si>
    <t>497</t>
  </si>
  <si>
    <t xml:space="preserve">Земельный участок с/т"Яблоневый аромат" 63:05:0104018:26 </t>
  </si>
  <si>
    <t>498</t>
  </si>
  <si>
    <t>Земельный участок Садово-дачное товарищество "Горная поляна" участок №202 Кад.номер 63:05:0107023:34</t>
  </si>
  <si>
    <t>499</t>
  </si>
  <si>
    <t>Земельный участок Садово-дачное товарищество "Горная поляна" участок №208 Кад.номер 63:05:0107023:40</t>
  </si>
  <si>
    <t>500</t>
  </si>
  <si>
    <t xml:space="preserve">Земельный участок садово-дачное товарищество"Вишенка" ПАЗ участок N111 63:05:0107026:7 </t>
  </si>
  <si>
    <t>501</t>
  </si>
  <si>
    <t xml:space="preserve">Земельный участок садоводство "Дубки-4" 63:05:0101001:280 </t>
  </si>
  <si>
    <t>502</t>
  </si>
  <si>
    <t xml:space="preserve">Земельный участок садовое  товарищество "Горная поляна" участок N326 63:05:0107024:26 </t>
  </si>
  <si>
    <t>503</t>
  </si>
  <si>
    <t xml:space="preserve">Земельный участок садовое товарищество "Аиповское ",участок N402 63:05:0104004:33 </t>
  </si>
  <si>
    <t>504</t>
  </si>
  <si>
    <t xml:space="preserve">Земельный участок садовое товарищество "Горная поляна " участок N109  63:05:0107023:9 </t>
  </si>
  <si>
    <t>505</t>
  </si>
  <si>
    <t>Земельный участок садовое товарищество "Горная поляна ",участок N119 Кад.номер 63:05:0107023:19</t>
  </si>
  <si>
    <t>506</t>
  </si>
  <si>
    <t>Земельный участок Садовое товарищество "Горная поляна" участок №431
Кад.номер 63:05:0107024:61</t>
  </si>
  <si>
    <t>507</t>
  </si>
  <si>
    <t xml:space="preserve">Земельный участок садовое товарищество "Горная поляна" участок N506 63:05:0107025:0003 </t>
  </si>
  <si>
    <t>508</t>
  </si>
  <si>
    <t xml:space="preserve">Земельный участок садовое товарищество "Горная поляна" участок N 721 63:05:0107029:0053 </t>
  </si>
  <si>
    <t>509</t>
  </si>
  <si>
    <t xml:space="preserve">Земельный участок Садовое товарищество "Дзержинец" 63:05:0103008:269 </t>
  </si>
  <si>
    <t>510</t>
  </si>
  <si>
    <t xml:space="preserve">Земельный участок садовое товарищество "Дубки"-1 63:05:0101009:0234 </t>
  </si>
  <si>
    <t>511</t>
  </si>
  <si>
    <t xml:space="preserve">Земельный участок садовое товарищество "Локомотивное депо" ,севернее школы N2 63:05:0102007:1 </t>
  </si>
  <si>
    <t>512</t>
  </si>
  <si>
    <t xml:space="preserve">Земельный участок садовое товарищество "Молодежное "63:05:0102020:0001 </t>
  </si>
  <si>
    <t>513</t>
  </si>
  <si>
    <t xml:space="preserve">Земельный участок садовоен товарищество "Надежда" участок N127 63:05:0101013:0001 </t>
  </si>
  <si>
    <t>514</t>
  </si>
  <si>
    <t xml:space="preserve">Земельный участок садовый участок в районе ул.Батракской 63:05:0101014:0047 </t>
  </si>
  <si>
    <t>515</t>
  </si>
  <si>
    <t xml:space="preserve">Земельный участок садовый участок с/т "Локомотив" 6360560103012:75 </t>
  </si>
  <si>
    <t>516</t>
  </si>
  <si>
    <t>Земельный участок СДТ"Горная поляна", участок №103. 63:05:0107023:3</t>
  </si>
  <si>
    <t>517</t>
  </si>
  <si>
    <t xml:space="preserve">Земельный участок СЗТМ "Ковшова Яма" 63:05:0101013:302 </t>
  </si>
  <si>
    <t>518</t>
  </si>
  <si>
    <t xml:space="preserve">Земельный участок СЗТМ "Ковшова Яма" 63:05:0101013:328 </t>
  </si>
  <si>
    <t>519</t>
  </si>
  <si>
    <t>Земельный участок снт "Яблоневый аромат" 63:05:0104018:21</t>
  </si>
  <si>
    <t>520</t>
  </si>
  <si>
    <t xml:space="preserve">Земельный участок СТ "Горная поляна "уч-к №618 Кад.номер 63:05:0107025:44 </t>
  </si>
  <si>
    <t>521</t>
  </si>
  <si>
    <t xml:space="preserve">Земельный участок СТ "Горная поляна" Кад.номер 63:05:0107025:11 </t>
  </si>
  <si>
    <t>522</t>
  </si>
  <si>
    <t xml:space="preserve">Земельный участок СТ "Горная поляна" уч-к 310 Кад.номер63:05:0107024:10 </t>
  </si>
  <si>
    <t>523</t>
  </si>
  <si>
    <t xml:space="preserve">Земельный участок СТ "Дзержинец" Кад.номер 63:05:0103008:242  </t>
  </si>
  <si>
    <t>524</t>
  </si>
  <si>
    <t xml:space="preserve">Земельный участок СТ "Дзержинец" Кад.номер 63:05:0103008:242 </t>
  </si>
  <si>
    <t>525</t>
  </si>
  <si>
    <t xml:space="preserve">Земельный участок СТ "Дзержинец" севернее спецшколы Кад.номер 63:05:0103008:234 </t>
  </si>
  <si>
    <t>526</t>
  </si>
  <si>
    <t xml:space="preserve">Земельный участок СТ "Локомотивное депо" уч.№112 Кад.номер 63:05:0102005:8 </t>
  </si>
  <si>
    <t>527</t>
  </si>
  <si>
    <t xml:space="preserve">Земельный участок СТ "Локомотивное депо"севернее школы №2 уч-к №64 Кад.номер63:05:0102008:7 </t>
  </si>
  <si>
    <t>528</t>
  </si>
  <si>
    <t xml:space="preserve">Земельный участок СТ "Молодежное" Кад.номер 63:05:0102020:31 </t>
  </si>
  <si>
    <t>529</t>
  </si>
  <si>
    <t xml:space="preserve">Земельный участок СТ"Горная поляна"Кад.номер 63:05:0107023:1 </t>
  </si>
  <si>
    <t>530</t>
  </si>
  <si>
    <t xml:space="preserve">Земельный участок ТО "Горная поляна" уч-к 407 Кад.номер 63:05:0107024:28 </t>
  </si>
  <si>
    <t>531</t>
  </si>
  <si>
    <t xml:space="preserve">Земельный участок тов."Альтернатива" 63:05:0107009:46 </t>
  </si>
  <si>
    <t>532</t>
  </si>
  <si>
    <t xml:space="preserve">Земельный участок тов."Дубки-3" 63:05:0101006:252 </t>
  </si>
  <si>
    <t>533</t>
  </si>
  <si>
    <t xml:space="preserve">Земельный участок тов."Дубки-3" 63:05:0101007:243 </t>
  </si>
  <si>
    <t>534</t>
  </si>
  <si>
    <t xml:space="preserve">Земельный участок тов."Дубки-3" 63:05:01010066298 </t>
  </si>
  <si>
    <t>535</t>
  </si>
  <si>
    <t xml:space="preserve">Земельный участок тов."Яблоневый аромат" 63:05:0104018:2 </t>
  </si>
  <si>
    <t>536</t>
  </si>
  <si>
    <t xml:space="preserve">Земельный участок у-к Локомотивного депо севернее школы 2 63:05:0102007:44 </t>
  </si>
  <si>
    <t>537</t>
  </si>
  <si>
    <t>Земельный участок ул.3-го Октября д.111 Кад.номер 63:05:0000000:603</t>
  </si>
  <si>
    <t>538</t>
  </si>
  <si>
    <t xml:space="preserve">Земельный участок ул.3-го Октября д.113 а  Кад.номер.63:05:0106014:39 </t>
  </si>
  <si>
    <t>539</t>
  </si>
  <si>
    <t xml:space="preserve">Земельный участок ул.3-го Октября Кад.номер 63:05:0000000:561 </t>
  </si>
  <si>
    <t>Для строительства магазина</t>
  </si>
  <si>
    <t>540</t>
  </si>
  <si>
    <t xml:space="preserve">Земельный участок ул.3-го Октября р-н бывшей  тур.больницы Кад.номер 63:05:0000000:553 </t>
  </si>
  <si>
    <t>541</t>
  </si>
  <si>
    <t xml:space="preserve">Земельный участок ул.9-го Января д.9 Кад.номер 63:05:0107018:132 </t>
  </si>
  <si>
    <t>Под жилой дом</t>
  </si>
  <si>
    <t>542</t>
  </si>
  <si>
    <t xml:space="preserve">Земельный участок ул.Аипова,105 63:05:0104007:57 </t>
  </si>
  <si>
    <t>Под строительство индивидуального жилого дома</t>
  </si>
  <si>
    <t>543</t>
  </si>
  <si>
    <t xml:space="preserve">Земельный участок ул.Ватутина д.2 Кад.номер 63:05:0103041:511 </t>
  </si>
  <si>
    <t>Для муниципального жилья</t>
  </si>
  <si>
    <t>544</t>
  </si>
  <si>
    <t xml:space="preserve">Земельный участок ул.Весенняя д.6 кв.1 Кад. номер 63:05:0106011:243 </t>
  </si>
  <si>
    <t>545</t>
  </si>
  <si>
    <t xml:space="preserve">Земельный участок ул.Весенняя д.6а,кв.1 Кад.номер 63:05:0106011:240  </t>
  </si>
  <si>
    <t>546</t>
  </si>
  <si>
    <t xml:space="preserve">Земельный участок ул.Весенняя д.11-1 Кад.номер 63:05:0106011:64 </t>
  </si>
  <si>
    <t>547</t>
  </si>
  <si>
    <t>Земельный участок ул.Весенняя д.19,кв.1 Кад.номер 63:05:0106011:74</t>
  </si>
  <si>
    <t>548</t>
  </si>
  <si>
    <t>Земельный участок ул.Водников ,д.16 Кад.номер 63:05:0101031:92</t>
  </si>
  <si>
    <t>Под магазин</t>
  </si>
  <si>
    <t>549</t>
  </si>
  <si>
    <t>Земельный участок ул.Вологина д.16 Кад.номер 63:05:0107031:190</t>
  </si>
  <si>
    <t xml:space="preserve">Земельный участок ул.Вологина д.29а Кад.номер 63:05:0107019:52 </t>
  </si>
  <si>
    <t>551</t>
  </si>
  <si>
    <t>Земельный участок ул.Гагарина д.8 кв.1 Кад.номер 63:05:0106008:10</t>
  </si>
  <si>
    <t>552</t>
  </si>
  <si>
    <t xml:space="preserve">Земельный участок ул.Гая,д.35 Кад.номер 63:05:0000000:2223 </t>
  </si>
  <si>
    <t>Для магазина</t>
  </si>
  <si>
    <t>553</t>
  </si>
  <si>
    <t xml:space="preserve">Земельный участок ул.Декабристов Кад.номер 63:05:0106014:474 </t>
  </si>
  <si>
    <t>554</t>
  </si>
  <si>
    <t xml:space="preserve">Земельный участок ул.Железнодорожная район д.31 Кад.номер 63:05:0000000:721 </t>
  </si>
  <si>
    <t>555</t>
  </si>
  <si>
    <t xml:space="preserve">Земельный участок ул.Зеленовская ,д.56 63:05:0105025:13 </t>
  </si>
  <si>
    <t>556</t>
  </si>
  <si>
    <t xml:space="preserve">Земельный участок ул.Зеленовская р-н д.72 Кад.номер 63:05:0000000:78 </t>
  </si>
  <si>
    <t>557</t>
  </si>
  <si>
    <t xml:space="preserve">Земельный участок ул.Колхозная ,д.62,кв.4 Кад.номер 63:05:0101034:1 </t>
  </si>
  <si>
    <t>558</t>
  </si>
  <si>
    <t xml:space="preserve">Земельный участок ул.Ленина д.61 Кад.номер 63:05:0103056:24 </t>
  </si>
  <si>
    <t>559</t>
  </si>
  <si>
    <t xml:space="preserve">Земельный участок ул.Ленина д.117 Кад.номер 63:05:0103056:86 </t>
  </si>
  <si>
    <t>560</t>
  </si>
  <si>
    <t xml:space="preserve">Земельный участок ул.Ленина,д.94 Кад.номер 63:05:0103049:68 </t>
  </si>
  <si>
    <t>Под нежилым зданием</t>
  </si>
  <si>
    <t>561</t>
  </si>
  <si>
    <t xml:space="preserve">Земельный участок ул.Ленинградская Кад.номер 63:05:0102033:243 </t>
  </si>
  <si>
    <t>Для магазина № 12 и склада</t>
  </si>
  <si>
    <t>562</t>
  </si>
  <si>
    <t>Земельный участок ул.Луговая д.7 кв.2 Кад.номер 63:05:0106011:217</t>
  </si>
  <si>
    <t>563</t>
  </si>
  <si>
    <t xml:space="preserve">Земельный участок ул.М,Горького район д.153 Кад.номер 63:05:0000000:788 </t>
  </si>
  <si>
    <t>564</t>
  </si>
  <si>
    <t xml:space="preserve">Земельный участок ул.М.Горького район д.165 Кад.номер 63:05:0000000:778 </t>
  </si>
  <si>
    <t>565</t>
  </si>
  <si>
    <t xml:space="preserve">Земельный участок ул.Мира Кад.номер 63:05:0000000:168 </t>
  </si>
  <si>
    <t>Для административного здания</t>
  </si>
  <si>
    <t>Общая долевая собственность</t>
  </si>
  <si>
    <t>566</t>
  </si>
  <si>
    <t xml:space="preserve">Земельный участок ул.Мичурина д.13 Кад.номер 63:05:0105018:3 </t>
  </si>
  <si>
    <t>Для магазина №30</t>
  </si>
  <si>
    <t>567</t>
  </si>
  <si>
    <t xml:space="preserve">Земельный участок ул.Мичурина,д.15 Кад.номер 63:05:0000000:203 </t>
  </si>
  <si>
    <t>Для офиса</t>
  </si>
  <si>
    <t>568</t>
  </si>
  <si>
    <t>Земельный участок ул.О.Кошевого,д.15 Кад.номер 63:05:0103021:201</t>
  </si>
  <si>
    <t>569</t>
  </si>
  <si>
    <t xml:space="preserve">Земельный участок ул.Первомайская д.18 Кад.номер 63:05:0103038:281 </t>
  </si>
  <si>
    <t>570</t>
  </si>
  <si>
    <t xml:space="preserve">Земельный участок ул.Первомайская Кад.номер 63:05:0103038:275 </t>
  </si>
  <si>
    <t>571</t>
  </si>
  <si>
    <t>Земельный участок ул.Скальная ,д.45 Кад.номер 63:05:0105036:31</t>
  </si>
  <si>
    <t>572</t>
  </si>
  <si>
    <t xml:space="preserve">Земельный участок ул.Ст.Разина д.200 Кад.номер 63:05:0000000:789 </t>
  </si>
  <si>
    <t>573</t>
  </si>
  <si>
    <t xml:space="preserve">Земельный участок ул.Тургенева д.10 Кад.номер 63:05:0103045:10 </t>
  </si>
  <si>
    <t>574</t>
  </si>
  <si>
    <t xml:space="preserve">Земельный участок ул.Украинская  район д.16 Кад.номер 63:05:0000000:676 </t>
  </si>
  <si>
    <t>575</t>
  </si>
  <si>
    <t xml:space="preserve">Земельный участок ул.Украинская район д.39 Кад.номер 63:05:0000000:619 </t>
  </si>
  <si>
    <t>576</t>
  </si>
  <si>
    <t xml:space="preserve">Земельный участок ул.Ульяновская район д.22 Кад.номер 63:05:0000000:652 </t>
  </si>
  <si>
    <t>577</t>
  </si>
  <si>
    <t xml:space="preserve">Земельный участок ул.Ульяновская район д.227 Кад.номер 63:05:0000000:628 </t>
  </si>
  <si>
    <t>578</t>
  </si>
  <si>
    <t xml:space="preserve">Земельный участок ул.Шмидта д.1 Кад.номер 63:05:0103042:4 </t>
  </si>
  <si>
    <t>579</t>
  </si>
  <si>
    <t xml:space="preserve">Земельный участок ул.Шмидта д.2-а Кад.номер 63:05:0103042:285 </t>
  </si>
  <si>
    <t>580</t>
  </si>
  <si>
    <t xml:space="preserve">Земельный участок южнее д.2 ул.3-го Октября Кад.номер 63:05:0106016:19 </t>
  </si>
  <si>
    <t>581</t>
  </si>
  <si>
    <t>Земельный участок южнее д.2 ул.3-го Октября Кад.номер 63:05:0106016:148</t>
  </si>
  <si>
    <t>582</t>
  </si>
  <si>
    <t xml:space="preserve">Земельный участок Яблоневый овраг Кад.номер 63:05:0104018:36 </t>
  </si>
  <si>
    <t>583</t>
  </si>
  <si>
    <t>Земельный участок Яблоневый оврвг Кад.номер 63:05:0104018:37</t>
  </si>
  <si>
    <t>584</t>
  </si>
  <si>
    <t xml:space="preserve">Земельный участокул.Чаплыгина д.19 Кад.номер 63:05:0107019:136 </t>
  </si>
  <si>
    <t>585</t>
  </si>
  <si>
    <t>Земельный уч-к Садовое товарищество "Дзержинец" Кад.номер 63:05:0103008:214</t>
  </si>
  <si>
    <t>586</t>
  </si>
  <si>
    <t xml:space="preserve">Земельный уч-к р-н 90 кв.д.по ул.3-го Октября Кад.номер 63:05:0106008:500 </t>
  </si>
  <si>
    <t>587</t>
  </si>
  <si>
    <t xml:space="preserve">Земельный уч-к р-н ул. Верхняя Ясная Поляна Кад.номер 63:05:0107011:43 </t>
  </si>
  <si>
    <t>588</t>
  </si>
  <si>
    <t>Земельный уч-к р-н ул.Первомайская Кад.номер 63:05:0103038:268</t>
  </si>
  <si>
    <t>589</t>
  </si>
  <si>
    <t>Земельный уч-к севернее ул.Молодежной Кад.номер 63:05:0104010:204</t>
  </si>
  <si>
    <t>590</t>
  </si>
  <si>
    <t xml:space="preserve">Земельный уч-к Северо-западнее ПАЗ Кад.номер 63:05:0107010:58 </t>
  </si>
  <si>
    <t>591</t>
  </si>
  <si>
    <t>Земельный уч-к СТ "Горная поляна" уч-к №130 Кад.номер 63:05:0107023:28</t>
  </si>
  <si>
    <t>592</t>
  </si>
  <si>
    <t>Земельный участок р-н ул.Первомайская Кад.номер 63:05:0103038:252</t>
  </si>
  <si>
    <t>593</t>
  </si>
  <si>
    <t xml:space="preserve">Земельный уч-к СТ Яблоневый аромат Кад.номер  63:05:0104018:31 </t>
  </si>
  <si>
    <t>594</t>
  </si>
  <si>
    <t xml:space="preserve">Земельный уч-к ул.Мичурина р-н севернее д.5а Кад.номер 63:05:0105021:139 </t>
  </si>
  <si>
    <t>Многоквартирные жилые дома 2-3 этажей с участком и без участка</t>
  </si>
  <si>
    <t>595</t>
  </si>
  <si>
    <t xml:space="preserve">Земельный уч-к ул.Мичурина севернее д.5а Кад.номер 63:05:0105021:803 </t>
  </si>
  <si>
    <t>Размещение объектов розничной торговли</t>
  </si>
  <si>
    <t>596</t>
  </si>
  <si>
    <t xml:space="preserve">Земельный уч-к Яблоневый аромат Кад.номер 63:05:0104018:37 </t>
  </si>
  <si>
    <t>597</t>
  </si>
  <si>
    <t>Земельный уч-к район д.22 по ул.Городская Кад. номер 63:05:0106002:7</t>
  </si>
  <si>
    <t>598</t>
  </si>
  <si>
    <t>Земельный уч-к по ул.Батракской Кад. номер 63:05:0101027:105</t>
  </si>
  <si>
    <t>599</t>
  </si>
  <si>
    <t>Земельный уч-к по ул.Костычева, д.18 Кад.номер 63:05:0103052:35</t>
  </si>
  <si>
    <t>600</t>
  </si>
  <si>
    <t>З</t>
  </si>
  <si>
    <t>Земельный уч-к район д.12 по пер.Новый Кад.номер 63:05:0103052:134</t>
  </si>
  <si>
    <t>601</t>
  </si>
  <si>
    <t>Земельный уч-к район д.7 по пер.Кустовой Кад.номер 63:05:0103050:20</t>
  </si>
  <si>
    <t>602</t>
  </si>
  <si>
    <t>Земельный уч-к район д.15 по ул.Новая Кад.номер 63:05:0103052:27</t>
  </si>
  <si>
    <t>603</t>
  </si>
  <si>
    <t>Земельный уч-к район д.8 по ул.Астраханская Кад.номер 63:05:0103051:11</t>
  </si>
  <si>
    <t>604</t>
  </si>
  <si>
    <t>Земельный уч-к район д.5 по пер.Кустовой Кад.номер 63:05:0103050:23</t>
  </si>
  <si>
    <t>605</t>
  </si>
  <si>
    <t>Земельный уч-к район д.30 по пер.Новый Кад.номер 63:05:0103052:14</t>
  </si>
  <si>
    <t>606</t>
  </si>
  <si>
    <t>Земельный уч-к район д.9 по пер.Совхозный Кад.номер 63:05:0103050:49</t>
  </si>
  <si>
    <t>607</t>
  </si>
  <si>
    <t>Земельный уч-к район д.30 и д.32 по ул.Шмидта Кад.номер 63:05:0103046:328</t>
  </si>
  <si>
    <t>Для строительства сарая</t>
  </si>
  <si>
    <t>608</t>
  </si>
  <si>
    <t>Земельный уч-к район д.11 по ул.Костычева Кад.номер 63:05:0103048:30</t>
  </si>
  <si>
    <t>609</t>
  </si>
  <si>
    <t>Земельный уч-к район д.8 по ул. Кустовая Кад.номер 63:05:0103048:52</t>
  </si>
  <si>
    <t>610</t>
  </si>
  <si>
    <t>Земельный уч-к район д.13 по пер.Кустовой Кад.номер 63:05:0103048:50</t>
  </si>
  <si>
    <t>611</t>
  </si>
  <si>
    <t>Земельный уч-к район ул.Костычева Кад.номер 63:05:0103049:65</t>
  </si>
  <si>
    <t>Для металлического полувагона</t>
  </si>
  <si>
    <t>612</t>
  </si>
  <si>
    <t>Земельный уч-к район севернее д.30 и 32 по ул.Шмидта Кад.номер 63:05:0103046:326</t>
  </si>
  <si>
    <t>613</t>
  </si>
  <si>
    <t>Земельный уч-к район южнее административного здания "Октябрьскгаз" Кад.номер 63:05:0103046:8</t>
  </si>
  <si>
    <t>614</t>
  </si>
  <si>
    <t>Земельный уч-к в районе д.57 по ул.Костычева Кад.номер 63:05:0103052:31</t>
  </si>
  <si>
    <t>615</t>
  </si>
  <si>
    <t>Земельный уч-к в районе Линева оврага Кад.номер 63:05:0103024:7</t>
  </si>
  <si>
    <t>616</t>
  </si>
  <si>
    <t>Земельный уч-к с/т ПАЗ Кад.номер 63:05:0107015:42</t>
  </si>
  <si>
    <t>617</t>
  </si>
  <si>
    <t>Земельный уч-к с/т "Надежда" севернее ул.Батракская Кад.номер 63:05:0101011:45</t>
  </si>
  <si>
    <t>618</t>
  </si>
  <si>
    <t>Земельный уч-к Садовое товарищество "Дзержинец" Кад.номер 63:05:0103008:206</t>
  </si>
  <si>
    <t>619</t>
  </si>
  <si>
    <t>Земельный уч-к г.Октябрьск Кад.номер 63:05:0104002:110</t>
  </si>
  <si>
    <t>620</t>
  </si>
  <si>
    <t>Земельный уч-к садовое товарищество "Горная поляна", участок №221 Кад.номер 63:05:0107023:52</t>
  </si>
  <si>
    <t>621</t>
  </si>
  <si>
    <t>Земельный уч-к садовое товарищество "Горная поляна", участок №423 Кад.номер 63:05:0107024:55</t>
  </si>
  <si>
    <t>622</t>
  </si>
  <si>
    <t>Земельный уч-к с/т ПАЗ Кад.номер 63:05:0107014:30</t>
  </si>
  <si>
    <t>623</t>
  </si>
  <si>
    <t>Земельный уч-к садовое товарищество "Горная поляна", участок №123 Кад.номер 63:05:0107023:23</t>
  </si>
  <si>
    <t>624</t>
  </si>
  <si>
    <t>Земельный уч-к г.Октябрьск Кад.номер 63:05:0102019:57</t>
  </si>
  <si>
    <t>625</t>
  </si>
  <si>
    <t>Земельный уч-к "Дубки-4" Кад.номер 63:05:0101001:279</t>
  </si>
  <si>
    <t>626</t>
  </si>
  <si>
    <t>Земельный уч-к с/т "ПАЗ" Кад.номер 63:05:0107003:8</t>
  </si>
  <si>
    <t>627</t>
  </si>
  <si>
    <t>Земельный уч-к район - Кад.номер 63:05:0105001:168</t>
  </si>
  <si>
    <t>628</t>
  </si>
  <si>
    <t>Земельный уч-к с/т "Дубки-1" Кад.номер 63:05:0101023:133</t>
  </si>
  <si>
    <t>629</t>
  </si>
  <si>
    <t>Земельный уч-к тов."Дубки-3" Кад.номер 63:05:0101007:223</t>
  </si>
  <si>
    <t>630</t>
  </si>
  <si>
    <t>Земельный уч-к в р-не "Ковшовой Ямы" Кад.номер 63:05:0101013:341</t>
  </si>
  <si>
    <t>631</t>
  </si>
  <si>
    <t>Земельный уч-к с/т "Вишенка", участок №401 Кад.номер 63:05:0107026:18</t>
  </si>
  <si>
    <t>632</t>
  </si>
  <si>
    <t>Земельный уч-к в р-не Ковшовой Ямы, с-т СЗТМ Кад.номер 63:05:0101013:308</t>
  </si>
  <si>
    <t>Земельный уч-к с/т "Локомотивное депо", участок №92 Кад.номер 63:05:0102004:17</t>
  </si>
  <si>
    <t>Земельный уч-к район севернее ул.Моложежная Кад.номер 63:05:0105001:105</t>
  </si>
  <si>
    <t>635</t>
  </si>
  <si>
    <t>Земельный уч-к в р-не Ковшовой Ямы, с-т СЗТМ Кад.номер 63:05:0101013:297</t>
  </si>
  <si>
    <t>636</t>
  </si>
  <si>
    <t>Земельный уч-к район южнее кладбища ПАЗ Кад.номер 63:05:0107009:18</t>
  </si>
  <si>
    <t>637</t>
  </si>
  <si>
    <t>Земельный уч-к с/т ПАЗ Кад.номер 63:05:0107012:24</t>
  </si>
  <si>
    <t>638</t>
  </si>
  <si>
    <t>Земельный уч-к садовое товарищество "Горная поляна", участок №908 Кад.номер 63:05:0107029:27</t>
  </si>
  <si>
    <t>639</t>
  </si>
  <si>
    <t>Земельный уч-к с/т "Горная поляна", участок №421 Кад.номер 63:05:0107024:53</t>
  </si>
  <si>
    <t>640</t>
  </si>
  <si>
    <t>Земельный уч-к с/т ПАЗ Кад.номер 63:05:0107010:45</t>
  </si>
  <si>
    <t>641</t>
  </si>
  <si>
    <t>Земельный уч-к г.Октябрьск Кад.номер 63:05:0104006:281</t>
  </si>
  <si>
    <t>642</t>
  </si>
  <si>
    <t>Земельный уч-к  в р-не "Ковшовой Ямы" Кад.номер 63:05:0101013:337</t>
  </si>
  <si>
    <t>643</t>
  </si>
  <si>
    <t>Земельный уч-к с/т "Горная поляна", участок №1007 Кад.номер 63:05:0107029:36</t>
  </si>
  <si>
    <t>644</t>
  </si>
  <si>
    <t>Земельный уч-к с/т "Молодежное" Кад.номер 63:05:0102020:28</t>
  </si>
  <si>
    <t>645</t>
  </si>
  <si>
    <t>Земельный уч-к с/т "Дубки-1" Кад.номер 63:05:0101023:70</t>
  </si>
  <si>
    <t>646</t>
  </si>
  <si>
    <t>Земельный уч-к район западнее ул.Батракской Кад.номер 63:05:0101008:240</t>
  </si>
  <si>
    <t>647</t>
  </si>
  <si>
    <t>Земельный уч-к с/т "Альтернатива" хлебной базы №25 Кад.номер 63:05:0107009:30</t>
  </si>
  <si>
    <t>648</t>
  </si>
  <si>
    <t>Земельный уч-к пер.Пристанской, д.10 Кад.номер 63:05:0101029:4</t>
  </si>
  <si>
    <t>649</t>
  </si>
  <si>
    <t>Земельный уч-к с/т Надежда севернее ул.Батракской Кад.номер 63:05:0101011:30</t>
  </si>
  <si>
    <t>650</t>
  </si>
  <si>
    <t>Земельный уч-к г.Октябрьск Кад.номер 63:05:0107002:22</t>
  </si>
  <si>
    <t>651</t>
  </si>
  <si>
    <t>Земельный уч-к с/т "Дубки-1" Кад.номер 63:05:0101023:93</t>
  </si>
  <si>
    <t>652</t>
  </si>
  <si>
    <t>Земельный уч-к район севернее центральной котельной Кад.номер 63:05:0107002:11</t>
  </si>
  <si>
    <t>653</t>
  </si>
  <si>
    <t>Земельный уч-к с/т "Дубки-1" Кад.номер 63:05:0101023:199</t>
  </si>
  <si>
    <t>654</t>
  </si>
  <si>
    <t>Земельный уч-к с/т "Локомотивное депо", севернее школы №2, участок №9 Кад.номер 63:05:0102007:25</t>
  </si>
  <si>
    <t>655</t>
  </si>
  <si>
    <t>Земельный уч-к с/т "Дубки-1" Кад.номер 63:05:0101023:104</t>
  </si>
  <si>
    <t>656</t>
  </si>
  <si>
    <t>Земельный уч-к с/т "Дубки-1" Кад.номер 63:05:0101023:8</t>
  </si>
  <si>
    <t>657</t>
  </si>
  <si>
    <t>Земельный уч-к с/т "Горная Поляна", участок №607 Кад.номер 63:05:0107025:34</t>
  </si>
  <si>
    <t>658</t>
  </si>
  <si>
    <t>Земельный уч-к с/т "Локомотивное депо", севернее школы №2, участок №105 Кад.номер 63:05:0102005:3</t>
  </si>
  <si>
    <t>659</t>
  </si>
  <si>
    <t>Земельный уч-к садовое товарищество "Горная поляна", участок №323 Кад.номер 63:05:0107024:23</t>
  </si>
  <si>
    <t>660</t>
  </si>
  <si>
    <t>Земельный уч-к г.Октябрьск Кад.номер 63:05:0104002:73</t>
  </si>
  <si>
    <t>661</t>
  </si>
  <si>
    <t>Земельный уч-к садовое товарищество "Горная поляна", участок №107 Кад.номер 63:05:0107023:7</t>
  </si>
  <si>
    <t>662</t>
  </si>
  <si>
    <t>Земельный уч-к тов."Альтернатива" Кад.номер 63:05:0107009:50</t>
  </si>
  <si>
    <t>663</t>
  </si>
  <si>
    <t>Земельный уч-к Садовое товарищество "Дзержинец" Кад.номер 63:05:0103008:238</t>
  </si>
  <si>
    <t>664</t>
  </si>
  <si>
    <t>Земельный уч-к с/т "Горная Поляна", участок №602 Кад.номер 63:05:0107025:29</t>
  </si>
  <si>
    <t>665</t>
  </si>
  <si>
    <t>Земельный уч-к в районе "Ковшовой Ямы" Кад.номер 63:05:0101013:344</t>
  </si>
  <si>
    <t>666</t>
  </si>
  <si>
    <t>Земельный уч-к садовое товарищество "Горная поляна", участок №220 Кад.номер 63:05:0107023:51</t>
  </si>
  <si>
    <t>667</t>
  </si>
  <si>
    <t>Земельный уч-к Садовое товарищество "Дзержинец" Кад.номер 63:05:0103008:263</t>
  </si>
  <si>
    <t>668</t>
  </si>
  <si>
    <t>Земельный уч-к г.Октябрьск Кад.номер 63:05:0105001:170</t>
  </si>
  <si>
    <t>669</t>
  </si>
  <si>
    <t>Земельный уч-к с/т ПАЗ Кад.номер 63:05:0107010:22</t>
  </si>
  <si>
    <t>670</t>
  </si>
  <si>
    <t>Земельный уч-к с/т ПАЗ Кад.номер 63:05:0107010:36</t>
  </si>
  <si>
    <t>671</t>
  </si>
  <si>
    <t>Земельный уч-к садовое товарищество "Горная поляна", участок №319 Кад.номер 63:05:0107024:19</t>
  </si>
  <si>
    <t>672</t>
  </si>
  <si>
    <t>Земельный уч-к  севернее ул.Зеленой Кад.номер 63:05:0102022:224</t>
  </si>
  <si>
    <t>673</t>
  </si>
  <si>
    <t>Земельной уч-к район выше центральной котельной Кад.номер 63:05:0105001:192</t>
  </si>
  <si>
    <t>674</t>
  </si>
  <si>
    <t>Земельный уч-к район территории керамзитового цеха Кад.номер 63:05:0105001:103</t>
  </si>
  <si>
    <t>675</t>
  </si>
  <si>
    <t>Земельный уч-к район д.29 по пер.Проходной Кад.номер 63:05:0104028:20</t>
  </si>
  <si>
    <t>676</t>
  </si>
  <si>
    <t>Земельный уч-к район южнее д.8 и 6 по ул.Вологина Кад.номер 63:05:0107031:11</t>
  </si>
  <si>
    <t>677</t>
  </si>
  <si>
    <t>Земельный уч-к район дома №4 по пер.Чаплыгина Кад.номер 63:05:0107019:96</t>
  </si>
  <si>
    <t>678</t>
  </si>
  <si>
    <t>Земельный уч-к в районе ПАЗ Кад.номер 63:05:0107009:42</t>
  </si>
  <si>
    <t>679</t>
  </si>
  <si>
    <t>Земельный уч-к район д.58 по ул.Чаплыгина Кад.номер 63:05:0107007:25</t>
  </si>
  <si>
    <t>Для индивидульного жилья</t>
  </si>
  <si>
    <t>680</t>
  </si>
  <si>
    <t>Земельный уч-к в районе ул.Волжская,42 Кад.номер 63:05:0105032:201</t>
  </si>
  <si>
    <t>681</t>
  </si>
  <si>
    <t>Земельный уч-к район дома №3 по ул.Цветочная Кад.номер 63:05:0106006:47</t>
  </si>
  <si>
    <t>682</t>
  </si>
  <si>
    <t>Земельный уч-к садовое товарищество "Горная поляна", участок №209 Кад.номер 63:05:0107023:41</t>
  </si>
  <si>
    <t>683</t>
  </si>
  <si>
    <t>Земельный уч-к ул.Луговая, район д.7 Кад.номер 63:05:0106011:496</t>
  </si>
  <si>
    <t>гаражи, площадки, стоянки и сооружения для хранения коммерческого и индивидуального транспорта</t>
  </si>
  <si>
    <t>684</t>
  </si>
  <si>
    <t>Земельный уч-к городского кладбища в р-не пер.Волжский ул. Калинина Кад.номер 63:05:0000000:3092</t>
  </si>
  <si>
    <t>Размещение и развитие кладбищ</t>
  </si>
  <si>
    <t>685</t>
  </si>
  <si>
    <t>Земельный уч-к городского кладбища в р-не пер.Проходной  Кад.номер 63:05:0104006:495</t>
  </si>
  <si>
    <t>686</t>
  </si>
  <si>
    <t>Земельный уч-к городского кладбища п.Первомайск в р-не ул.Ясная Поляна Кад.номер 63:05:0107002:248</t>
  </si>
  <si>
    <t>687</t>
  </si>
  <si>
    <t>Земельный уч-к городского кладбища р-н пос.Красный Октябрь</t>
  </si>
  <si>
    <t>688</t>
  </si>
  <si>
    <t>Земельный уч-к р-н д.137 по ул.Шишулина Кад.номер 63:05:0104046:14</t>
  </si>
  <si>
    <t>689</t>
  </si>
  <si>
    <t>Земельный уч-к с/т "Дубки-4" Кад.номер 63:05:0101001:275</t>
  </si>
  <si>
    <t>690</t>
  </si>
  <si>
    <t>Земельный уч-к с/т "Горная поляна", участок №1009  Кад.номер 63:05:0107029:38</t>
  </si>
  <si>
    <t>691</t>
  </si>
  <si>
    <t>Земельный уч-к с/т "Молодежное"  Кад.номер 63:05:0102020:22</t>
  </si>
  <si>
    <t>692</t>
  </si>
  <si>
    <t>Земельный уч-к садовое товарищество "Деметра", участок №203  Кад.номер 63:05:0104002:133</t>
  </si>
  <si>
    <t>693</t>
  </si>
  <si>
    <t>Земельный уч-к с/т "Горная Поляна", участок №520  Кад.номер 63:05:0107025:16</t>
  </si>
  <si>
    <t>694</t>
  </si>
  <si>
    <t>Земельный уч-к с/т "Горная поляна", участок №430  Кад.номер 63:05:0107024:60</t>
  </si>
  <si>
    <t>695</t>
  </si>
  <si>
    <t>Земельный уч-к ул.Пушкина, д.35  Кад.номер 63:05:0105020:36</t>
  </si>
  <si>
    <t>696</t>
  </si>
  <si>
    <t>Земельный уч-к район западнее ул.Батракской  Кад.номер 63:05:0101007:203</t>
  </si>
  <si>
    <t>697</t>
  </si>
  <si>
    <t>Земельный уч-к район Линева оврага    Кад.номер 63:05:0000000:713</t>
  </si>
  <si>
    <t>698</t>
  </si>
  <si>
    <t>Земельный уч-к ул.Ленинградская, д.213  Кад.номер 63:05:0102030:237</t>
  </si>
  <si>
    <t>699</t>
  </si>
  <si>
    <t>Земельный уч-к с/т "Дубки-3" 
Кад.номер 63:05:0101006:301</t>
  </si>
  <si>
    <t>700</t>
  </si>
  <si>
    <t>Земельный уч-к Самарская область, г.Октябрьск
Кад.номер 63:05:0102019:28</t>
  </si>
  <si>
    <t>701</t>
  </si>
  <si>
    <t>Земельный уч-к садовое товарищество "Горная поляна", участок №305 
Кад.номер 63:05:0107024:5</t>
  </si>
  <si>
    <t>702</t>
  </si>
  <si>
    <t>Земельный уч-к ул.Ленина
Кад.номер 63:05:0000000:3169</t>
  </si>
  <si>
    <t>Улично-дорожная сеть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</si>
</sst>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9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0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left" vertical="top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10" fillId="2" borderId="13" xfId="0" applyNumberFormat="1" applyFont="1" applyFill="1" applyBorder="1" applyAlignment="1">
      <alignment horizontal="center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0" fontId="10" fillId="2" borderId="15" xfId="0" applyNumberFormat="1" applyFont="1" applyFill="1" applyBorder="1" applyAlignment="1">
      <alignment horizontal="left" vertical="top" wrapText="1"/>
    </xf>
    <xf numFmtId="0" fontId="10" fillId="2" borderId="13" xfId="0" applyNumberFormat="1" applyFont="1" applyFill="1" applyBorder="1" applyAlignment="1">
      <alignment horizontal="left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left" vertical="top" wrapText="1"/>
    </xf>
    <xf numFmtId="0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3" xfId="0" applyNumberFormat="1" applyFont="1" applyFill="1" applyBorder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left" vertical="top" wrapText="1"/>
    </xf>
    <xf numFmtId="0" fontId="9" fillId="2" borderId="15" xfId="0" applyNumberFormat="1" applyFont="1" applyFill="1" applyBorder="1" applyAlignment="1">
      <alignment horizontal="left" vertical="top" wrapText="1"/>
    </xf>
    <xf numFmtId="0" fontId="9" fillId="2" borderId="13" xfId="0" applyNumberFormat="1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NumberFormat="1"/>
    <xf numFmtId="0" fontId="9" fillId="2" borderId="13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top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/>
    <xf numFmtId="0" fontId="12" fillId="0" borderId="12" xfId="0" applyNumberFormat="1" applyFont="1" applyBorder="1"/>
    <xf numFmtId="0" fontId="12" fillId="0" borderId="12" xfId="0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2" borderId="24" xfId="0" applyNumberFormat="1" applyFont="1" applyFill="1" applyBorder="1" applyAlignment="1">
      <alignment horizontal="left" vertical="top" wrapText="1"/>
    </xf>
    <xf numFmtId="0" fontId="9" fillId="2" borderId="25" xfId="0" applyNumberFormat="1" applyFont="1" applyFill="1" applyBorder="1" applyAlignment="1">
      <alignment horizontal="left" vertical="top" wrapText="1"/>
    </xf>
    <xf numFmtId="0" fontId="9" fillId="2" borderId="26" xfId="0" applyNumberFormat="1" applyFont="1" applyFill="1" applyBorder="1" applyAlignment="1">
      <alignment horizontal="left" vertical="top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9" fillId="2" borderId="28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12" fillId="0" borderId="29" xfId="0" applyNumberFormat="1" applyFont="1" applyBorder="1" applyAlignment="1">
      <alignment horizontal="center" vertical="top"/>
    </xf>
    <xf numFmtId="0" fontId="12" fillId="0" borderId="30" xfId="0" applyNumberFormat="1" applyFont="1" applyBorder="1" applyAlignment="1">
      <alignment horizontal="center" vertical="top"/>
    </xf>
    <xf numFmtId="0" fontId="12" fillId="0" borderId="30" xfId="0" applyNumberFormat="1" applyFont="1" applyBorder="1"/>
    <xf numFmtId="0" fontId="9" fillId="2" borderId="29" xfId="0" applyNumberFormat="1" applyFont="1" applyFill="1" applyBorder="1" applyAlignment="1">
      <alignment horizontal="left" vertical="top" wrapText="1"/>
    </xf>
    <xf numFmtId="0" fontId="9" fillId="2" borderId="30" xfId="0" applyNumberFormat="1" applyFont="1" applyFill="1" applyBorder="1" applyAlignment="1">
      <alignment horizontal="left" vertical="top" wrapText="1"/>
    </xf>
    <xf numFmtId="0" fontId="9" fillId="2" borderId="31" xfId="0" applyNumberFormat="1" applyFont="1" applyFill="1" applyBorder="1" applyAlignment="1">
      <alignment horizontal="left" vertical="top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9" fillId="2" borderId="12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58"/>
  <sheetViews>
    <sheetView zoomScale="68" zoomScaleNormal="68" workbookViewId="0">
      <selection activeCell="E1" sqref="E1:J3"/>
    </sheetView>
  </sheetViews>
  <sheetFormatPr defaultRowHeight="15"/>
  <cols>
    <col min="1" max="1" width="20.5703125" bestFit="1" customWidth="1"/>
    <col min="2" max="2" width="29" bestFit="1" customWidth="1"/>
    <col min="3" max="3" width="46" customWidth="1"/>
    <col min="4" max="4" width="142.5703125" customWidth="1"/>
    <col min="5" max="5" width="218.710937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3"/>
    </row>
    <row r="3" spans="1:6">
      <c r="A3" s="2" t="s">
        <v>10</v>
      </c>
      <c r="B3" s="2" t="s">
        <v>6</v>
      </c>
      <c r="C3" s="2" t="s">
        <v>11</v>
      </c>
      <c r="D3" s="2" t="s">
        <v>12</v>
      </c>
      <c r="E3" s="2" t="s">
        <v>13</v>
      </c>
      <c r="F3" s="3"/>
    </row>
    <row r="4" spans="1:6">
      <c r="A4" s="2" t="s">
        <v>14</v>
      </c>
      <c r="B4" s="2" t="s">
        <v>6</v>
      </c>
      <c r="C4" s="2" t="s">
        <v>15</v>
      </c>
      <c r="D4" s="2" t="s">
        <v>16</v>
      </c>
      <c r="E4" s="2" t="s">
        <v>17</v>
      </c>
      <c r="F4" s="3"/>
    </row>
    <row r="5" spans="1:6">
      <c r="A5" s="2" t="s">
        <v>18</v>
      </c>
      <c r="B5" s="2" t="s">
        <v>6</v>
      </c>
      <c r="C5" s="2" t="s">
        <v>19</v>
      </c>
      <c r="D5" s="2" t="s">
        <v>20</v>
      </c>
      <c r="E5" s="2" t="s">
        <v>21</v>
      </c>
      <c r="F5" s="3"/>
    </row>
    <row r="6" spans="1:6">
      <c r="A6" s="2" t="s">
        <v>22</v>
      </c>
      <c r="B6" s="2" t="s">
        <v>6</v>
      </c>
      <c r="C6" s="2" t="s">
        <v>23</v>
      </c>
      <c r="D6" s="2" t="s">
        <v>24</v>
      </c>
      <c r="E6" s="2" t="s">
        <v>13</v>
      </c>
      <c r="F6" s="3"/>
    </row>
    <row r="7" spans="1:6">
      <c r="A7" s="2"/>
      <c r="B7" s="2" t="s">
        <v>6</v>
      </c>
      <c r="C7" s="2" t="s">
        <v>25</v>
      </c>
      <c r="D7" s="2" t="s">
        <v>26</v>
      </c>
      <c r="E7" s="2" t="s">
        <v>27</v>
      </c>
      <c r="F7" s="3"/>
    </row>
    <row r="8" spans="1:6">
      <c r="A8" s="2" t="s">
        <v>28</v>
      </c>
      <c r="B8" s="2" t="s">
        <v>6</v>
      </c>
      <c r="C8" s="2" t="s">
        <v>29</v>
      </c>
      <c r="D8" s="2" t="s">
        <v>30</v>
      </c>
      <c r="E8" s="2" t="s">
        <v>31</v>
      </c>
      <c r="F8" s="3"/>
    </row>
    <row r="9" spans="1:6">
      <c r="A9" s="2" t="s">
        <v>32</v>
      </c>
      <c r="B9" s="2" t="s">
        <v>6</v>
      </c>
      <c r="C9" s="2" t="s">
        <v>33</v>
      </c>
      <c r="D9" s="2" t="s">
        <v>34</v>
      </c>
      <c r="E9" s="2" t="s">
        <v>35</v>
      </c>
      <c r="F9" s="3"/>
    </row>
    <row r="10" spans="1:6">
      <c r="A10" s="2" t="s">
        <v>36</v>
      </c>
      <c r="B10" s="2" t="s">
        <v>6</v>
      </c>
      <c r="C10" s="2" t="s">
        <v>37</v>
      </c>
      <c r="D10" s="2" t="s">
        <v>38</v>
      </c>
      <c r="E10" s="2" t="s">
        <v>39</v>
      </c>
      <c r="F10" s="3"/>
    </row>
    <row r="11" spans="1:6">
      <c r="A11" s="2" t="s">
        <v>40</v>
      </c>
      <c r="B11" s="2" t="s">
        <v>6</v>
      </c>
      <c r="C11" s="2" t="s">
        <v>41</v>
      </c>
      <c r="D11" s="2" t="s">
        <v>42</v>
      </c>
      <c r="E11" s="2" t="s">
        <v>35</v>
      </c>
      <c r="F11" s="3"/>
    </row>
    <row r="12" spans="1:6">
      <c r="A12" s="2" t="s">
        <v>43</v>
      </c>
      <c r="B12" s="2" t="s">
        <v>6</v>
      </c>
      <c r="C12" s="2" t="s">
        <v>44</v>
      </c>
      <c r="D12" s="2" t="s">
        <v>45</v>
      </c>
      <c r="E12" s="2" t="s">
        <v>46</v>
      </c>
      <c r="F12" s="3"/>
    </row>
    <row r="13" spans="1:6">
      <c r="A13" s="2" t="s">
        <v>47</v>
      </c>
      <c r="B13" s="2" t="s">
        <v>6</v>
      </c>
      <c r="C13" s="2" t="s">
        <v>48</v>
      </c>
      <c r="D13" s="2" t="s">
        <v>49</v>
      </c>
      <c r="E13" s="2" t="s">
        <v>50</v>
      </c>
      <c r="F13" s="3"/>
    </row>
    <row r="14" spans="1:6">
      <c r="A14" s="2" t="s">
        <v>51</v>
      </c>
      <c r="B14" s="2" t="s">
        <v>6</v>
      </c>
      <c r="C14" s="2" t="s">
        <v>52</v>
      </c>
      <c r="D14" s="2" t="s">
        <v>53</v>
      </c>
      <c r="E14" s="2" t="s">
        <v>13</v>
      </c>
      <c r="F14" s="3"/>
    </row>
    <row r="15" spans="1:6">
      <c r="A15" s="2" t="s">
        <v>54</v>
      </c>
      <c r="B15" s="2" t="s">
        <v>6</v>
      </c>
      <c r="C15" s="2" t="s">
        <v>55</v>
      </c>
      <c r="D15" s="2" t="s">
        <v>56</v>
      </c>
      <c r="E15" s="2" t="s">
        <v>57</v>
      </c>
      <c r="F15" s="3"/>
    </row>
    <row r="16" spans="1:6">
      <c r="A16" s="2" t="s">
        <v>58</v>
      </c>
      <c r="B16" s="2" t="s">
        <v>6</v>
      </c>
      <c r="C16" s="2" t="s">
        <v>59</v>
      </c>
      <c r="D16" s="2" t="s">
        <v>60</v>
      </c>
      <c r="E16" s="2" t="s">
        <v>13</v>
      </c>
      <c r="F16" s="3"/>
    </row>
    <row r="17" spans="1:6">
      <c r="A17" s="2" t="s">
        <v>61</v>
      </c>
      <c r="B17" s="2" t="s">
        <v>6</v>
      </c>
      <c r="C17" s="2" t="s">
        <v>62</v>
      </c>
      <c r="D17" s="2" t="s">
        <v>63</v>
      </c>
      <c r="E17" s="2" t="s">
        <v>64</v>
      </c>
      <c r="F17" s="3"/>
    </row>
    <row r="18" spans="1:6">
      <c r="A18" s="2" t="s">
        <v>65</v>
      </c>
      <c r="B18" s="2" t="s">
        <v>6</v>
      </c>
      <c r="C18" s="2" t="s">
        <v>66</v>
      </c>
      <c r="D18" s="2" t="s">
        <v>63</v>
      </c>
      <c r="E18" s="2" t="s">
        <v>67</v>
      </c>
      <c r="F18" s="3"/>
    </row>
    <row r="19" spans="1:6">
      <c r="A19" s="2" t="s">
        <v>68</v>
      </c>
      <c r="B19" s="2" t="s">
        <v>6</v>
      </c>
      <c r="C19" s="2" t="s">
        <v>69</v>
      </c>
      <c r="D19" s="2" t="s">
        <v>70</v>
      </c>
      <c r="E19" s="2" t="s">
        <v>31</v>
      </c>
      <c r="F19" s="3"/>
    </row>
    <row r="20" spans="1:6">
      <c r="A20" s="2" t="s">
        <v>71</v>
      </c>
      <c r="B20" s="2" t="s">
        <v>6</v>
      </c>
      <c r="C20" s="2" t="s">
        <v>72</v>
      </c>
      <c r="D20" s="2" t="s">
        <v>73</v>
      </c>
      <c r="E20" s="2" t="s">
        <v>31</v>
      </c>
      <c r="F20" s="3"/>
    </row>
    <row r="21" spans="1:6">
      <c r="A21" s="2" t="s">
        <v>74</v>
      </c>
      <c r="B21" s="2" t="s">
        <v>6</v>
      </c>
      <c r="C21" s="2" t="s">
        <v>75</v>
      </c>
      <c r="D21" s="2" t="s">
        <v>76</v>
      </c>
      <c r="E21" s="2" t="s">
        <v>35</v>
      </c>
      <c r="F21" s="3"/>
    </row>
    <row r="22" spans="1:6">
      <c r="A22" s="2" t="s">
        <v>77</v>
      </c>
      <c r="B22" s="2" t="s">
        <v>6</v>
      </c>
      <c r="C22" s="2" t="s">
        <v>78</v>
      </c>
      <c r="D22" s="2" t="s">
        <v>79</v>
      </c>
      <c r="E22" s="2" t="s">
        <v>35</v>
      </c>
      <c r="F22" s="3"/>
    </row>
    <row r="23" spans="1:6">
      <c r="A23" s="2" t="s">
        <v>80</v>
      </c>
      <c r="B23" s="2" t="s">
        <v>6</v>
      </c>
      <c r="C23" s="2" t="s">
        <v>81</v>
      </c>
      <c r="D23" s="2" t="s">
        <v>82</v>
      </c>
      <c r="E23" s="2" t="s">
        <v>35</v>
      </c>
      <c r="F23" s="3"/>
    </row>
    <row r="24" spans="1:6">
      <c r="A24" s="2" t="s">
        <v>83</v>
      </c>
      <c r="B24" s="2" t="s">
        <v>6</v>
      </c>
      <c r="C24" s="2" t="s">
        <v>84</v>
      </c>
      <c r="D24" s="2" t="s">
        <v>85</v>
      </c>
      <c r="E24" s="2" t="s">
        <v>31</v>
      </c>
      <c r="F24" s="3"/>
    </row>
    <row r="25" spans="1:6">
      <c r="A25" s="2" t="s">
        <v>86</v>
      </c>
      <c r="B25" s="2" t="s">
        <v>6</v>
      </c>
      <c r="C25" s="2" t="s">
        <v>87</v>
      </c>
      <c r="D25" s="2" t="s">
        <v>88</v>
      </c>
      <c r="E25" s="2" t="s">
        <v>35</v>
      </c>
      <c r="F25" s="3"/>
    </row>
    <row r="26" spans="1:6">
      <c r="A26" s="2" t="s">
        <v>89</v>
      </c>
      <c r="B26" s="2" t="s">
        <v>6</v>
      </c>
      <c r="C26" s="2" t="s">
        <v>90</v>
      </c>
      <c r="D26" s="2" t="s">
        <v>91</v>
      </c>
      <c r="E26" s="2" t="s">
        <v>92</v>
      </c>
      <c r="F26" s="3"/>
    </row>
    <row r="27" spans="1:6">
      <c r="A27" s="2" t="s">
        <v>93</v>
      </c>
      <c r="B27" s="2" t="s">
        <v>6</v>
      </c>
      <c r="C27" s="2" t="s">
        <v>94</v>
      </c>
      <c r="D27" s="2" t="s">
        <v>95</v>
      </c>
      <c r="E27" s="2" t="s">
        <v>96</v>
      </c>
      <c r="F27" s="3"/>
    </row>
    <row r="28" spans="1:6">
      <c r="A28" s="2" t="s">
        <v>97</v>
      </c>
      <c r="B28" s="2" t="s">
        <v>6</v>
      </c>
      <c r="C28" s="2" t="s">
        <v>98</v>
      </c>
      <c r="D28" s="2" t="s">
        <v>99</v>
      </c>
      <c r="E28" s="2" t="s">
        <v>31</v>
      </c>
      <c r="F28" s="3"/>
    </row>
    <row r="29" spans="1:6">
      <c r="A29" s="2" t="s">
        <v>100</v>
      </c>
      <c r="B29" s="2" t="s">
        <v>6</v>
      </c>
      <c r="C29" s="2" t="s">
        <v>101</v>
      </c>
      <c r="D29" s="2" t="s">
        <v>102</v>
      </c>
      <c r="E29" s="2" t="s">
        <v>35</v>
      </c>
      <c r="F29" s="3"/>
    </row>
    <row r="30" spans="1:6">
      <c r="A30" s="2" t="s">
        <v>103</v>
      </c>
      <c r="B30" s="2" t="s">
        <v>6</v>
      </c>
      <c r="C30" s="2" t="s">
        <v>104</v>
      </c>
      <c r="D30" s="2" t="s">
        <v>105</v>
      </c>
      <c r="E30" s="2" t="s">
        <v>31</v>
      </c>
      <c r="F30" s="3"/>
    </row>
    <row r="31" spans="1:6">
      <c r="A31" s="2" t="s">
        <v>106</v>
      </c>
      <c r="B31" s="2" t="s">
        <v>6</v>
      </c>
      <c r="C31" s="2" t="s">
        <v>107</v>
      </c>
      <c r="D31" s="2" t="s">
        <v>108</v>
      </c>
      <c r="E31" s="2" t="s">
        <v>31</v>
      </c>
      <c r="F31" s="3"/>
    </row>
    <row r="32" spans="1:6">
      <c r="A32" s="2" t="s">
        <v>109</v>
      </c>
      <c r="B32" s="2" t="s">
        <v>6</v>
      </c>
      <c r="C32" s="2" t="s">
        <v>110</v>
      </c>
      <c r="D32" s="2" t="s">
        <v>111</v>
      </c>
      <c r="E32" s="2" t="s">
        <v>112</v>
      </c>
      <c r="F32" s="3"/>
    </row>
    <row r="33" spans="1:6">
      <c r="A33" s="2" t="s">
        <v>113</v>
      </c>
      <c r="B33" s="2" t="s">
        <v>6</v>
      </c>
      <c r="C33" s="2" t="s">
        <v>114</v>
      </c>
      <c r="D33" s="2" t="s">
        <v>115</v>
      </c>
      <c r="E33" s="2" t="s">
        <v>35</v>
      </c>
      <c r="F33" s="3"/>
    </row>
    <row r="34" spans="1:6">
      <c r="A34" s="2"/>
      <c r="B34" s="2" t="s">
        <v>6</v>
      </c>
      <c r="C34" s="2" t="s">
        <v>116</v>
      </c>
      <c r="D34" s="2" t="s">
        <v>117</v>
      </c>
      <c r="E34" s="2" t="s">
        <v>118</v>
      </c>
      <c r="F34" s="3"/>
    </row>
    <row r="35" spans="1:6">
      <c r="A35" s="2" t="s">
        <v>119</v>
      </c>
      <c r="B35" s="2" t="s">
        <v>6</v>
      </c>
      <c r="C35" s="2" t="s">
        <v>120</v>
      </c>
      <c r="D35" s="2" t="s">
        <v>121</v>
      </c>
      <c r="E35" s="2" t="s">
        <v>31</v>
      </c>
      <c r="F35" s="3"/>
    </row>
    <row r="36" spans="1:6">
      <c r="A36" s="2" t="s">
        <v>122</v>
      </c>
      <c r="B36" s="2" t="s">
        <v>6</v>
      </c>
      <c r="C36" s="2" t="s">
        <v>123</v>
      </c>
      <c r="D36" s="2" t="s">
        <v>124</v>
      </c>
      <c r="E36" s="2" t="s">
        <v>31</v>
      </c>
      <c r="F36" s="3"/>
    </row>
    <row r="37" spans="1:6">
      <c r="A37" s="2" t="s">
        <v>125</v>
      </c>
      <c r="B37" s="2" t="s">
        <v>6</v>
      </c>
      <c r="C37" s="2" t="s">
        <v>126</v>
      </c>
      <c r="D37" s="2" t="s">
        <v>127</v>
      </c>
      <c r="E37" s="2" t="s">
        <v>128</v>
      </c>
      <c r="F37" s="3"/>
    </row>
    <row r="38" spans="1:6">
      <c r="A38" s="2"/>
      <c r="B38" s="2" t="s">
        <v>6</v>
      </c>
      <c r="C38" s="2" t="s">
        <v>129</v>
      </c>
      <c r="D38" s="2" t="s">
        <v>130</v>
      </c>
      <c r="E38" s="2" t="s">
        <v>131</v>
      </c>
      <c r="F38" s="3"/>
    </row>
    <row r="39" spans="1:6">
      <c r="A39" s="2" t="s">
        <v>132</v>
      </c>
      <c r="B39" s="2" t="s">
        <v>6</v>
      </c>
      <c r="C39" s="2" t="s">
        <v>129</v>
      </c>
      <c r="D39" s="2" t="s">
        <v>133</v>
      </c>
      <c r="E39" s="2" t="s">
        <v>134</v>
      </c>
      <c r="F39" s="3"/>
    </row>
    <row r="40" spans="1:6">
      <c r="A40" s="2" t="s">
        <v>135</v>
      </c>
      <c r="B40" s="2" t="s">
        <v>6</v>
      </c>
      <c r="C40" s="2" t="s">
        <v>136</v>
      </c>
      <c r="D40" s="2" t="s">
        <v>137</v>
      </c>
      <c r="E40" s="2" t="s">
        <v>31</v>
      </c>
      <c r="F40" s="3"/>
    </row>
    <row r="41" spans="1:6">
      <c r="A41" s="2" t="s">
        <v>138</v>
      </c>
      <c r="B41" s="2" t="s">
        <v>6</v>
      </c>
      <c r="C41" s="2" t="s">
        <v>139</v>
      </c>
      <c r="D41" s="2" t="s">
        <v>140</v>
      </c>
      <c r="E41" s="2" t="s">
        <v>31</v>
      </c>
      <c r="F41" s="3"/>
    </row>
    <row r="42" spans="1:6">
      <c r="A42" s="2" t="s">
        <v>141</v>
      </c>
      <c r="B42" s="2" t="s">
        <v>6</v>
      </c>
      <c r="C42" s="2" t="s">
        <v>142</v>
      </c>
      <c r="D42" s="2" t="s">
        <v>143</v>
      </c>
      <c r="E42" s="2" t="s">
        <v>144</v>
      </c>
      <c r="F42" s="3"/>
    </row>
    <row r="43" spans="1:6">
      <c r="A43" s="2" t="s">
        <v>145</v>
      </c>
      <c r="B43" s="2" t="s">
        <v>6</v>
      </c>
      <c r="C43" s="2" t="s">
        <v>146</v>
      </c>
      <c r="D43" s="2" t="s">
        <v>147</v>
      </c>
      <c r="E43" s="2" t="s">
        <v>31</v>
      </c>
      <c r="F43" s="3"/>
    </row>
    <row r="44" spans="1:6">
      <c r="A44" s="2" t="s">
        <v>148</v>
      </c>
      <c r="B44" s="2" t="s">
        <v>6</v>
      </c>
      <c r="C44" s="2" t="s">
        <v>149</v>
      </c>
      <c r="D44" s="2" t="s">
        <v>150</v>
      </c>
      <c r="E44" s="2" t="s">
        <v>151</v>
      </c>
      <c r="F44" s="3"/>
    </row>
    <row r="45" spans="1:6">
      <c r="A45" s="2" t="s">
        <v>152</v>
      </c>
      <c r="B45" s="2" t="s">
        <v>6</v>
      </c>
      <c r="C45" s="2" t="s">
        <v>153</v>
      </c>
      <c r="D45" s="2" t="s">
        <v>154</v>
      </c>
      <c r="E45" s="2" t="s">
        <v>155</v>
      </c>
      <c r="F45" s="3"/>
    </row>
    <row r="46" spans="1:6">
      <c r="A46" s="2" t="s">
        <v>156</v>
      </c>
      <c r="B46" s="2" t="s">
        <v>6</v>
      </c>
      <c r="C46" s="2" t="s">
        <v>153</v>
      </c>
      <c r="D46" s="2" t="s">
        <v>157</v>
      </c>
      <c r="E46" s="2" t="s">
        <v>155</v>
      </c>
      <c r="F46" s="3"/>
    </row>
    <row r="47" spans="1:6">
      <c r="A47" s="2"/>
      <c r="B47" s="2" t="s">
        <v>6</v>
      </c>
      <c r="C47" s="2" t="s">
        <v>158</v>
      </c>
      <c r="D47" s="2" t="s">
        <v>159</v>
      </c>
      <c r="E47" s="2" t="s">
        <v>160</v>
      </c>
      <c r="F47" s="3"/>
    </row>
    <row r="48" spans="1:6">
      <c r="A48" s="2" t="s">
        <v>161</v>
      </c>
      <c r="B48" s="2" t="s">
        <v>6</v>
      </c>
      <c r="C48" s="2" t="s">
        <v>162</v>
      </c>
      <c r="D48" s="2" t="s">
        <v>163</v>
      </c>
      <c r="E48" s="2" t="s">
        <v>164</v>
      </c>
      <c r="F48" s="3"/>
    </row>
    <row r="49" spans="1:6">
      <c r="A49" s="2" t="s">
        <v>165</v>
      </c>
      <c r="B49" s="2" t="s">
        <v>6</v>
      </c>
      <c r="C49" s="2" t="s">
        <v>166</v>
      </c>
      <c r="D49" s="2" t="s">
        <v>167</v>
      </c>
      <c r="E49" s="2" t="s">
        <v>31</v>
      </c>
      <c r="F49" s="3"/>
    </row>
    <row r="50" spans="1:6">
      <c r="A50" s="2" t="s">
        <v>168</v>
      </c>
      <c r="B50" s="2" t="s">
        <v>6</v>
      </c>
      <c r="C50" s="2" t="s">
        <v>166</v>
      </c>
      <c r="D50" s="2" t="s">
        <v>169</v>
      </c>
      <c r="E50" s="2" t="s">
        <v>31</v>
      </c>
      <c r="F50" s="3"/>
    </row>
    <row r="51" spans="1:6">
      <c r="A51" s="2" t="s">
        <v>170</v>
      </c>
      <c r="B51" s="2" t="s">
        <v>6</v>
      </c>
      <c r="C51" s="2" t="s">
        <v>171</v>
      </c>
      <c r="D51" s="2" t="s">
        <v>172</v>
      </c>
      <c r="E51" s="2" t="s">
        <v>31</v>
      </c>
      <c r="F51" s="3"/>
    </row>
    <row r="52" spans="1:6">
      <c r="A52" s="2" t="s">
        <v>173</v>
      </c>
      <c r="B52" s="2" t="s">
        <v>6</v>
      </c>
      <c r="C52" s="2" t="s">
        <v>174</v>
      </c>
      <c r="D52" s="2" t="s">
        <v>175</v>
      </c>
      <c r="E52" s="2" t="s">
        <v>176</v>
      </c>
      <c r="F52" s="3"/>
    </row>
    <row r="53" spans="1:6">
      <c r="A53" s="2" t="s">
        <v>177</v>
      </c>
      <c r="B53" s="2" t="s">
        <v>6</v>
      </c>
      <c r="C53" s="2" t="s">
        <v>174</v>
      </c>
      <c r="D53" s="2" t="s">
        <v>178</v>
      </c>
      <c r="E53" s="2" t="s">
        <v>176</v>
      </c>
      <c r="F53" s="3"/>
    </row>
    <row r="54" spans="1:6">
      <c r="A54" s="2" t="s">
        <v>179</v>
      </c>
      <c r="B54" s="2" t="s">
        <v>6</v>
      </c>
      <c r="C54" s="2" t="s">
        <v>180</v>
      </c>
      <c r="D54" s="2" t="s">
        <v>181</v>
      </c>
      <c r="E54" s="2" t="s">
        <v>182</v>
      </c>
      <c r="F54" s="3"/>
    </row>
    <row r="55" spans="1:6">
      <c r="A55" s="2" t="s">
        <v>183</v>
      </c>
      <c r="B55" s="2" t="s">
        <v>6</v>
      </c>
      <c r="C55" s="2" t="s">
        <v>184</v>
      </c>
      <c r="D55" s="2" t="s">
        <v>185</v>
      </c>
      <c r="E55" s="2" t="s">
        <v>186</v>
      </c>
      <c r="F55" s="3"/>
    </row>
    <row r="56" spans="1:6">
      <c r="A56" s="2" t="s">
        <v>187</v>
      </c>
      <c r="B56" s="2" t="s">
        <v>6</v>
      </c>
      <c r="C56" s="2" t="s">
        <v>184</v>
      </c>
      <c r="D56" s="2" t="s">
        <v>188</v>
      </c>
      <c r="E56" s="2" t="s">
        <v>186</v>
      </c>
      <c r="F56" s="3"/>
    </row>
    <row r="57" spans="1:6">
      <c r="A57" s="2" t="s">
        <v>189</v>
      </c>
      <c r="B57" s="2" t="s">
        <v>6</v>
      </c>
      <c r="C57" s="2" t="s">
        <v>190</v>
      </c>
      <c r="D57" s="2" t="s">
        <v>191</v>
      </c>
      <c r="E57" s="2" t="s">
        <v>96</v>
      </c>
      <c r="F57" s="3"/>
    </row>
    <row r="58" spans="1:6">
      <c r="A58" s="2" t="s">
        <v>192</v>
      </c>
      <c r="B58" s="2" t="s">
        <v>6</v>
      </c>
      <c r="C58" s="2" t="s">
        <v>193</v>
      </c>
      <c r="D58" s="2" t="s">
        <v>194</v>
      </c>
      <c r="E58" s="2" t="s">
        <v>195</v>
      </c>
      <c r="F58" s="3"/>
    </row>
    <row r="59" spans="1:6">
      <c r="A59" s="2" t="s">
        <v>196</v>
      </c>
      <c r="B59" s="2" t="s">
        <v>6</v>
      </c>
      <c r="C59" s="2" t="s">
        <v>197</v>
      </c>
      <c r="D59" s="2" t="s">
        <v>198</v>
      </c>
      <c r="E59" s="2" t="s">
        <v>199</v>
      </c>
      <c r="F59" s="3"/>
    </row>
    <row r="60" spans="1:6">
      <c r="A60" s="2" t="s">
        <v>200</v>
      </c>
      <c r="B60" s="2" t="s">
        <v>6</v>
      </c>
      <c r="C60" s="2" t="s">
        <v>201</v>
      </c>
      <c r="D60" s="2" t="s">
        <v>202</v>
      </c>
      <c r="E60" s="2" t="s">
        <v>31</v>
      </c>
      <c r="F60" s="3"/>
    </row>
    <row r="61" spans="1:6">
      <c r="A61" s="2" t="s">
        <v>203</v>
      </c>
      <c r="B61" s="2" t="s">
        <v>6</v>
      </c>
      <c r="C61" s="2" t="s">
        <v>204</v>
      </c>
      <c r="D61" s="2" t="s">
        <v>205</v>
      </c>
      <c r="E61" s="2" t="s">
        <v>31</v>
      </c>
      <c r="F61" s="3"/>
    </row>
    <row r="62" spans="1:6">
      <c r="A62" s="2" t="s">
        <v>206</v>
      </c>
      <c r="B62" s="2" t="s">
        <v>6</v>
      </c>
      <c r="C62" s="2" t="s">
        <v>207</v>
      </c>
      <c r="D62" s="2" t="s">
        <v>208</v>
      </c>
      <c r="E62" s="2" t="s">
        <v>164</v>
      </c>
      <c r="F62" s="3"/>
    </row>
    <row r="63" spans="1:6">
      <c r="A63" s="2" t="s">
        <v>209</v>
      </c>
      <c r="B63" s="2" t="s">
        <v>210</v>
      </c>
      <c r="C63" s="2" t="s">
        <v>211</v>
      </c>
      <c r="D63" s="2" t="s">
        <v>212</v>
      </c>
      <c r="E63" s="2" t="s">
        <v>213</v>
      </c>
      <c r="F63" s="3"/>
    </row>
    <row r="64" spans="1:6">
      <c r="A64" s="2" t="s">
        <v>214</v>
      </c>
      <c r="B64" s="2" t="s">
        <v>210</v>
      </c>
      <c r="C64" s="2" t="s">
        <v>215</v>
      </c>
      <c r="D64" s="2" t="s">
        <v>212</v>
      </c>
      <c r="E64" s="2" t="s">
        <v>216</v>
      </c>
      <c r="F64" s="3"/>
    </row>
    <row r="65" spans="1:6">
      <c r="A65" s="2" t="s">
        <v>217</v>
      </c>
      <c r="B65" s="2" t="s">
        <v>210</v>
      </c>
      <c r="C65" s="2" t="s">
        <v>218</v>
      </c>
      <c r="D65" s="2" t="s">
        <v>219</v>
      </c>
      <c r="E65" s="2" t="s">
        <v>220</v>
      </c>
      <c r="F65" s="3"/>
    </row>
    <row r="66" spans="1:6">
      <c r="A66" s="2" t="s">
        <v>221</v>
      </c>
      <c r="B66" s="2" t="s">
        <v>210</v>
      </c>
      <c r="C66" s="2" t="s">
        <v>222</v>
      </c>
      <c r="D66" s="2" t="s">
        <v>212</v>
      </c>
      <c r="E66" s="2" t="s">
        <v>223</v>
      </c>
      <c r="F66" s="3"/>
    </row>
    <row r="67" spans="1:6">
      <c r="A67" s="2" t="s">
        <v>224</v>
      </c>
      <c r="B67" s="2" t="s">
        <v>210</v>
      </c>
      <c r="C67" s="2" t="s">
        <v>225</v>
      </c>
      <c r="D67" s="2" t="s">
        <v>212</v>
      </c>
      <c r="E67" s="2" t="s">
        <v>226</v>
      </c>
      <c r="F67" s="3"/>
    </row>
    <row r="68" spans="1:6">
      <c r="A68" s="2"/>
      <c r="B68" s="2" t="s">
        <v>210</v>
      </c>
      <c r="C68" s="2" t="s">
        <v>227</v>
      </c>
      <c r="D68" s="2" t="s">
        <v>212</v>
      </c>
      <c r="E68" s="2" t="s">
        <v>228</v>
      </c>
      <c r="F68" s="3"/>
    </row>
    <row r="69" spans="1:6">
      <c r="A69" s="2" t="s">
        <v>229</v>
      </c>
      <c r="B69" s="2" t="s">
        <v>210</v>
      </c>
      <c r="C69" s="2" t="s">
        <v>230</v>
      </c>
      <c r="D69" s="2" t="s">
        <v>212</v>
      </c>
      <c r="E69" s="2" t="s">
        <v>231</v>
      </c>
      <c r="F69" s="3"/>
    </row>
    <row r="70" spans="1:6">
      <c r="A70" s="2" t="s">
        <v>232</v>
      </c>
      <c r="B70" s="2" t="s">
        <v>210</v>
      </c>
      <c r="C70" s="2" t="s">
        <v>230</v>
      </c>
      <c r="D70" s="2" t="s">
        <v>212</v>
      </c>
      <c r="E70" s="2" t="s">
        <v>233</v>
      </c>
      <c r="F70" s="3"/>
    </row>
    <row r="71" spans="1:6">
      <c r="A71" s="2" t="s">
        <v>234</v>
      </c>
      <c r="B71" s="2" t="s">
        <v>210</v>
      </c>
      <c r="C71" s="2" t="s">
        <v>235</v>
      </c>
      <c r="D71" s="2" t="s">
        <v>212</v>
      </c>
      <c r="E71" s="2" t="s">
        <v>236</v>
      </c>
      <c r="F71" s="3"/>
    </row>
    <row r="72" spans="1:6">
      <c r="A72" s="2" t="s">
        <v>234</v>
      </c>
      <c r="B72" s="2" t="s">
        <v>210</v>
      </c>
      <c r="C72" s="2" t="s">
        <v>235</v>
      </c>
      <c r="D72" s="2" t="s">
        <v>212</v>
      </c>
      <c r="E72" s="2" t="s">
        <v>236</v>
      </c>
      <c r="F72" s="3"/>
    </row>
    <row r="73" spans="1:6">
      <c r="A73" s="2"/>
      <c r="B73" s="2" t="s">
        <v>210</v>
      </c>
      <c r="C73" s="2" t="s">
        <v>237</v>
      </c>
      <c r="D73" s="2" t="s">
        <v>212</v>
      </c>
      <c r="E73" s="2" t="s">
        <v>238</v>
      </c>
      <c r="F73" s="3"/>
    </row>
    <row r="74" spans="1:6">
      <c r="A74" s="2" t="s">
        <v>239</v>
      </c>
      <c r="B74" s="2" t="s">
        <v>210</v>
      </c>
      <c r="C74" s="2" t="s">
        <v>240</v>
      </c>
      <c r="D74" s="2" t="s">
        <v>212</v>
      </c>
      <c r="E74" s="2" t="s">
        <v>241</v>
      </c>
      <c r="F74" s="3"/>
    </row>
    <row r="75" spans="1:6">
      <c r="A75" s="2" t="s">
        <v>242</v>
      </c>
      <c r="B75" s="2" t="s">
        <v>210</v>
      </c>
      <c r="C75" s="2" t="s">
        <v>243</v>
      </c>
      <c r="D75" s="2" t="s">
        <v>212</v>
      </c>
      <c r="E75" s="2" t="s">
        <v>46</v>
      </c>
      <c r="F75" s="3"/>
    </row>
    <row r="76" spans="1:6">
      <c r="A76" s="2" t="s">
        <v>244</v>
      </c>
      <c r="B76" s="2" t="s">
        <v>210</v>
      </c>
      <c r="C76" s="2" t="s">
        <v>245</v>
      </c>
      <c r="D76" s="2" t="s">
        <v>212</v>
      </c>
      <c r="E76" s="2" t="s">
        <v>246</v>
      </c>
      <c r="F76" s="3"/>
    </row>
    <row r="77" spans="1:6">
      <c r="A77" s="2" t="s">
        <v>247</v>
      </c>
      <c r="B77" s="2" t="s">
        <v>210</v>
      </c>
      <c r="C77" s="2" t="s">
        <v>248</v>
      </c>
      <c r="D77" s="2" t="s">
        <v>212</v>
      </c>
      <c r="E77" s="2" t="s">
        <v>249</v>
      </c>
      <c r="F77" s="3"/>
    </row>
    <row r="78" spans="1:6">
      <c r="A78" s="2" t="s">
        <v>250</v>
      </c>
      <c r="B78" s="2" t="s">
        <v>210</v>
      </c>
      <c r="C78" s="2" t="s">
        <v>248</v>
      </c>
      <c r="D78" s="2" t="s">
        <v>212</v>
      </c>
      <c r="E78" s="2" t="s">
        <v>251</v>
      </c>
      <c r="F78" s="3"/>
    </row>
    <row r="79" spans="1:6">
      <c r="A79" s="2" t="s">
        <v>252</v>
      </c>
      <c r="B79" s="2" t="s">
        <v>210</v>
      </c>
      <c r="C79" s="2" t="s">
        <v>248</v>
      </c>
      <c r="D79" s="2" t="s">
        <v>212</v>
      </c>
      <c r="E79" s="2" t="s">
        <v>249</v>
      </c>
      <c r="F79" s="3"/>
    </row>
    <row r="80" spans="1:6">
      <c r="A80" s="2" t="s">
        <v>253</v>
      </c>
      <c r="B80" s="2" t="s">
        <v>210</v>
      </c>
      <c r="C80" s="2" t="s">
        <v>248</v>
      </c>
      <c r="D80" s="2" t="s">
        <v>212</v>
      </c>
      <c r="E80" s="2" t="s">
        <v>249</v>
      </c>
      <c r="F80" s="3"/>
    </row>
    <row r="81" spans="1:6">
      <c r="A81" s="2" t="s">
        <v>254</v>
      </c>
      <c r="B81" s="2" t="s">
        <v>210</v>
      </c>
      <c r="C81" s="2" t="s">
        <v>248</v>
      </c>
      <c r="D81" s="2" t="s">
        <v>212</v>
      </c>
      <c r="E81" s="2" t="s">
        <v>249</v>
      </c>
      <c r="F81" s="3"/>
    </row>
    <row r="82" spans="1:6">
      <c r="A82" s="2" t="s">
        <v>255</v>
      </c>
      <c r="B82" s="2" t="s">
        <v>210</v>
      </c>
      <c r="C82" s="2" t="s">
        <v>248</v>
      </c>
      <c r="D82" s="2" t="s">
        <v>212</v>
      </c>
      <c r="E82" s="2" t="s">
        <v>249</v>
      </c>
      <c r="F82" s="3"/>
    </row>
    <row r="83" spans="1:6">
      <c r="A83" s="2" t="s">
        <v>256</v>
      </c>
      <c r="B83" s="2" t="s">
        <v>210</v>
      </c>
      <c r="C83" s="2" t="s">
        <v>257</v>
      </c>
      <c r="D83" s="2" t="s">
        <v>212</v>
      </c>
      <c r="E83" s="2" t="s">
        <v>258</v>
      </c>
      <c r="F83" s="3"/>
    </row>
    <row r="84" spans="1:6">
      <c r="A84" s="2"/>
      <c r="B84" s="2" t="s">
        <v>210</v>
      </c>
      <c r="C84" s="2" t="s">
        <v>259</v>
      </c>
      <c r="D84" s="2" t="s">
        <v>212</v>
      </c>
      <c r="E84" s="2" t="s">
        <v>228</v>
      </c>
      <c r="F84" s="3"/>
    </row>
    <row r="85" spans="1:6">
      <c r="A85" s="2" t="s">
        <v>260</v>
      </c>
      <c r="B85" s="2" t="s">
        <v>210</v>
      </c>
      <c r="C85" s="2" t="s">
        <v>261</v>
      </c>
      <c r="D85" s="2" t="s">
        <v>212</v>
      </c>
      <c r="E85" s="2" t="s">
        <v>262</v>
      </c>
      <c r="F85" s="3"/>
    </row>
    <row r="86" spans="1:6">
      <c r="A86" s="2" t="s">
        <v>263</v>
      </c>
      <c r="B86" s="2" t="s">
        <v>210</v>
      </c>
      <c r="C86" s="2" t="s">
        <v>261</v>
      </c>
      <c r="D86" s="2" t="s">
        <v>212</v>
      </c>
      <c r="E86" s="2" t="s">
        <v>264</v>
      </c>
      <c r="F86" s="3"/>
    </row>
    <row r="87" spans="1:6">
      <c r="A87" s="2" t="s">
        <v>265</v>
      </c>
      <c r="B87" s="2" t="s">
        <v>210</v>
      </c>
      <c r="C87" s="2" t="s">
        <v>266</v>
      </c>
      <c r="D87" s="2" t="s">
        <v>212</v>
      </c>
      <c r="E87" s="2" t="s">
        <v>267</v>
      </c>
      <c r="F87" s="3"/>
    </row>
    <row r="88" spans="1:6">
      <c r="A88" s="2" t="s">
        <v>268</v>
      </c>
      <c r="B88" s="2" t="s">
        <v>210</v>
      </c>
      <c r="C88" s="2" t="s">
        <v>269</v>
      </c>
      <c r="D88" s="2" t="s">
        <v>212</v>
      </c>
      <c r="E88" s="2" t="s">
        <v>118</v>
      </c>
      <c r="F88" s="3"/>
    </row>
    <row r="89" spans="1:6">
      <c r="A89" s="2" t="s">
        <v>270</v>
      </c>
      <c r="B89" s="2" t="s">
        <v>210</v>
      </c>
      <c r="C89" s="2" t="s">
        <v>271</v>
      </c>
      <c r="D89" s="2" t="s">
        <v>212</v>
      </c>
      <c r="E89" s="2" t="s">
        <v>272</v>
      </c>
      <c r="F89" s="3"/>
    </row>
    <row r="90" spans="1:6">
      <c r="A90" s="2" t="s">
        <v>273</v>
      </c>
      <c r="B90" s="2" t="s">
        <v>210</v>
      </c>
      <c r="C90" s="2" t="s">
        <v>271</v>
      </c>
      <c r="D90" s="2" t="s">
        <v>212</v>
      </c>
      <c r="E90" s="2" t="s">
        <v>272</v>
      </c>
      <c r="F90" s="3"/>
    </row>
    <row r="91" spans="1:6">
      <c r="A91" s="2" t="s">
        <v>274</v>
      </c>
      <c r="B91" s="2" t="s">
        <v>210</v>
      </c>
      <c r="C91" s="2" t="s">
        <v>275</v>
      </c>
      <c r="D91" s="2" t="s">
        <v>212</v>
      </c>
      <c r="E91" s="2" t="s">
        <v>272</v>
      </c>
      <c r="F91" s="3"/>
    </row>
    <row r="92" spans="1:6">
      <c r="A92" s="2" t="s">
        <v>276</v>
      </c>
      <c r="B92" s="2" t="s">
        <v>210</v>
      </c>
      <c r="C92" s="2" t="s">
        <v>277</v>
      </c>
      <c r="D92" s="2" t="s">
        <v>212</v>
      </c>
      <c r="E92" s="2" t="s">
        <v>223</v>
      </c>
      <c r="F92" s="3"/>
    </row>
    <row r="93" spans="1:6">
      <c r="A93" s="2" t="s">
        <v>278</v>
      </c>
      <c r="B93" s="2" t="s">
        <v>210</v>
      </c>
      <c r="C93" s="2" t="s">
        <v>279</v>
      </c>
      <c r="D93" s="2" t="s">
        <v>212</v>
      </c>
      <c r="E93" s="2" t="s">
        <v>223</v>
      </c>
      <c r="F93" s="3"/>
    </row>
    <row r="94" spans="1:6">
      <c r="A94" s="2" t="s">
        <v>280</v>
      </c>
      <c r="B94" s="2" t="s">
        <v>210</v>
      </c>
      <c r="C94" s="2" t="s">
        <v>279</v>
      </c>
      <c r="D94" s="2" t="s">
        <v>212</v>
      </c>
      <c r="E94" s="2" t="s">
        <v>223</v>
      </c>
      <c r="F94" s="3"/>
    </row>
    <row r="95" spans="1:6">
      <c r="A95" s="2" t="s">
        <v>281</v>
      </c>
      <c r="B95" s="2" t="s">
        <v>210</v>
      </c>
      <c r="C95" s="2" t="s">
        <v>279</v>
      </c>
      <c r="D95" s="2" t="s">
        <v>212</v>
      </c>
      <c r="E95" s="2" t="s">
        <v>223</v>
      </c>
      <c r="F95" s="3"/>
    </row>
    <row r="96" spans="1:6">
      <c r="A96" s="2" t="s">
        <v>282</v>
      </c>
      <c r="B96" s="2" t="s">
        <v>210</v>
      </c>
      <c r="C96" s="2" t="s">
        <v>279</v>
      </c>
      <c r="D96" s="2" t="s">
        <v>212</v>
      </c>
      <c r="E96" s="2" t="s">
        <v>223</v>
      </c>
      <c r="F96" s="3"/>
    </row>
    <row r="97" spans="1:6">
      <c r="A97" s="2" t="s">
        <v>283</v>
      </c>
      <c r="B97" s="2" t="s">
        <v>210</v>
      </c>
      <c r="C97" s="2" t="s">
        <v>279</v>
      </c>
      <c r="D97" s="2" t="s">
        <v>212</v>
      </c>
      <c r="E97" s="2" t="s">
        <v>223</v>
      </c>
      <c r="F97" s="3"/>
    </row>
    <row r="98" spans="1:6">
      <c r="A98" s="2" t="s">
        <v>284</v>
      </c>
      <c r="B98" s="2" t="s">
        <v>210</v>
      </c>
      <c r="C98" s="2" t="s">
        <v>279</v>
      </c>
      <c r="D98" s="2" t="s">
        <v>212</v>
      </c>
      <c r="E98" s="2" t="s">
        <v>223</v>
      </c>
      <c r="F98" s="3"/>
    </row>
    <row r="99" spans="1:6">
      <c r="A99" s="2" t="s">
        <v>285</v>
      </c>
      <c r="B99" s="2" t="s">
        <v>210</v>
      </c>
      <c r="C99" s="2" t="s">
        <v>279</v>
      </c>
      <c r="D99" s="2" t="s">
        <v>212</v>
      </c>
      <c r="E99" s="2" t="s">
        <v>223</v>
      </c>
      <c r="F99" s="3"/>
    </row>
    <row r="100" spans="1:6">
      <c r="A100" s="2"/>
      <c r="B100" s="2" t="s">
        <v>210</v>
      </c>
      <c r="C100" s="2" t="s">
        <v>286</v>
      </c>
      <c r="D100" s="2" t="s">
        <v>212</v>
      </c>
      <c r="E100" s="2" t="s">
        <v>287</v>
      </c>
      <c r="F100" s="3"/>
    </row>
    <row r="101" spans="1:6">
      <c r="A101" s="2"/>
      <c r="B101" s="2" t="s">
        <v>210</v>
      </c>
      <c r="C101" s="2" t="s">
        <v>288</v>
      </c>
      <c r="D101" s="2" t="s">
        <v>212</v>
      </c>
      <c r="E101" s="2" t="s">
        <v>287</v>
      </c>
      <c r="F101" s="3"/>
    </row>
    <row r="102" spans="1:6">
      <c r="A102" s="2"/>
      <c r="B102" s="2" t="s">
        <v>210</v>
      </c>
      <c r="C102" s="2" t="s">
        <v>289</v>
      </c>
      <c r="D102" s="2" t="s">
        <v>212</v>
      </c>
      <c r="E102" s="2" t="s">
        <v>287</v>
      </c>
      <c r="F102" s="3"/>
    </row>
    <row r="103" spans="1:6">
      <c r="A103" s="2"/>
      <c r="B103" s="2" t="s">
        <v>210</v>
      </c>
      <c r="C103" s="2" t="s">
        <v>290</v>
      </c>
      <c r="D103" s="2" t="s">
        <v>212</v>
      </c>
      <c r="E103" s="2" t="s">
        <v>287</v>
      </c>
      <c r="F103" s="3"/>
    </row>
    <row r="104" spans="1:6">
      <c r="A104" s="2"/>
      <c r="B104" s="2" t="s">
        <v>210</v>
      </c>
      <c r="C104" s="2" t="s">
        <v>291</v>
      </c>
      <c r="D104" s="2" t="s">
        <v>212</v>
      </c>
      <c r="E104" s="2" t="s">
        <v>287</v>
      </c>
      <c r="F104" s="3"/>
    </row>
    <row r="105" spans="1:6">
      <c r="A105" s="2"/>
      <c r="B105" s="2" t="s">
        <v>210</v>
      </c>
      <c r="C105" s="2" t="s">
        <v>292</v>
      </c>
      <c r="D105" s="2" t="s">
        <v>212</v>
      </c>
      <c r="E105" s="2" t="s">
        <v>287</v>
      </c>
      <c r="F105" s="3"/>
    </row>
    <row r="106" spans="1:6">
      <c r="A106" s="2"/>
      <c r="B106" s="2" t="s">
        <v>210</v>
      </c>
      <c r="C106" s="2" t="s">
        <v>293</v>
      </c>
      <c r="D106" s="2" t="s">
        <v>212</v>
      </c>
      <c r="E106" s="2" t="s">
        <v>287</v>
      </c>
      <c r="F106" s="3"/>
    </row>
    <row r="107" spans="1:6">
      <c r="A107" s="2" t="s">
        <v>294</v>
      </c>
      <c r="B107" s="2" t="s">
        <v>210</v>
      </c>
      <c r="C107" s="2" t="s">
        <v>295</v>
      </c>
      <c r="D107" s="2" t="s">
        <v>212</v>
      </c>
      <c r="E107" s="2" t="s">
        <v>213</v>
      </c>
      <c r="F107" s="3"/>
    </row>
    <row r="108" spans="1:6">
      <c r="A108" s="2" t="s">
        <v>296</v>
      </c>
      <c r="B108" s="2" t="s">
        <v>210</v>
      </c>
      <c r="C108" s="2" t="s">
        <v>297</v>
      </c>
      <c r="D108" s="2" t="s">
        <v>212</v>
      </c>
      <c r="E108" s="2" t="s">
        <v>298</v>
      </c>
      <c r="F108" s="3"/>
    </row>
    <row r="109" spans="1:6">
      <c r="A109" s="2" t="s">
        <v>299</v>
      </c>
      <c r="B109" s="2" t="s">
        <v>210</v>
      </c>
      <c r="C109" s="2" t="s">
        <v>300</v>
      </c>
      <c r="D109" s="2" t="s">
        <v>212</v>
      </c>
      <c r="E109" s="2" t="s">
        <v>301</v>
      </c>
      <c r="F109" s="3"/>
    </row>
    <row r="110" spans="1:6">
      <c r="A110" s="2" t="s">
        <v>302</v>
      </c>
      <c r="B110" s="2" t="s">
        <v>210</v>
      </c>
      <c r="C110" s="2" t="s">
        <v>303</v>
      </c>
      <c r="D110" s="2" t="s">
        <v>212</v>
      </c>
      <c r="E110" s="2" t="s">
        <v>304</v>
      </c>
      <c r="F110" s="3"/>
    </row>
    <row r="111" spans="1:6">
      <c r="A111" s="2" t="s">
        <v>305</v>
      </c>
      <c r="B111" s="2" t="s">
        <v>210</v>
      </c>
      <c r="C111" s="2" t="s">
        <v>306</v>
      </c>
      <c r="D111" s="2" t="s">
        <v>212</v>
      </c>
      <c r="E111" s="2" t="s">
        <v>307</v>
      </c>
      <c r="F111" s="3"/>
    </row>
    <row r="112" spans="1:6">
      <c r="A112" s="2" t="s">
        <v>308</v>
      </c>
      <c r="B112" s="2" t="s">
        <v>210</v>
      </c>
      <c r="C112" s="2" t="s">
        <v>309</v>
      </c>
      <c r="D112" s="2" t="s">
        <v>212</v>
      </c>
      <c r="E112" s="2" t="s">
        <v>304</v>
      </c>
      <c r="F112" s="3"/>
    </row>
    <row r="113" spans="1:6">
      <c r="A113" s="2" t="s">
        <v>310</v>
      </c>
      <c r="B113" s="2" t="s">
        <v>210</v>
      </c>
      <c r="C113" s="2" t="s">
        <v>311</v>
      </c>
      <c r="D113" s="2" t="s">
        <v>212</v>
      </c>
      <c r="E113" s="2" t="s">
        <v>304</v>
      </c>
      <c r="F113" s="3"/>
    </row>
    <row r="114" spans="1:6">
      <c r="A114" s="2" t="s">
        <v>312</v>
      </c>
      <c r="B114" s="2" t="s">
        <v>210</v>
      </c>
      <c r="C114" s="2" t="s">
        <v>313</v>
      </c>
      <c r="D114" s="2" t="s">
        <v>212</v>
      </c>
      <c r="E114" s="2" t="s">
        <v>304</v>
      </c>
      <c r="F114" s="3"/>
    </row>
    <row r="115" spans="1:6">
      <c r="A115" s="2" t="s">
        <v>314</v>
      </c>
      <c r="B115" s="2" t="s">
        <v>210</v>
      </c>
      <c r="C115" s="2" t="s">
        <v>313</v>
      </c>
      <c r="D115" s="2" t="s">
        <v>212</v>
      </c>
      <c r="E115" s="2" t="s">
        <v>304</v>
      </c>
      <c r="F115" s="3"/>
    </row>
    <row r="116" spans="1:6">
      <c r="A116" s="2" t="s">
        <v>315</v>
      </c>
      <c r="B116" s="2" t="s">
        <v>210</v>
      </c>
      <c r="C116" s="2" t="s">
        <v>316</v>
      </c>
      <c r="D116" s="2" t="s">
        <v>212</v>
      </c>
      <c r="E116" s="2" t="s">
        <v>304</v>
      </c>
      <c r="F116" s="3"/>
    </row>
    <row r="117" spans="1:6">
      <c r="A117" s="2" t="s">
        <v>317</v>
      </c>
      <c r="B117" s="2" t="s">
        <v>210</v>
      </c>
      <c r="C117" s="2" t="s">
        <v>316</v>
      </c>
      <c r="D117" s="2" t="s">
        <v>212</v>
      </c>
      <c r="E117" s="2" t="s">
        <v>304</v>
      </c>
      <c r="F117" s="3"/>
    </row>
    <row r="118" spans="1:6">
      <c r="A118" s="2" t="s">
        <v>318</v>
      </c>
      <c r="B118" s="2" t="s">
        <v>210</v>
      </c>
      <c r="C118" s="2" t="s">
        <v>319</v>
      </c>
      <c r="D118" s="2" t="s">
        <v>212</v>
      </c>
      <c r="E118" s="2" t="s">
        <v>304</v>
      </c>
      <c r="F118" s="3"/>
    </row>
    <row r="119" spans="1:6">
      <c r="A119" s="2" t="s">
        <v>320</v>
      </c>
      <c r="B119" s="2" t="s">
        <v>210</v>
      </c>
      <c r="C119" s="2" t="s">
        <v>321</v>
      </c>
      <c r="D119" s="2" t="s">
        <v>219</v>
      </c>
      <c r="E119" s="2" t="s">
        <v>322</v>
      </c>
      <c r="F119" s="3"/>
    </row>
    <row r="120" spans="1:6">
      <c r="A120" s="2" t="s">
        <v>323</v>
      </c>
      <c r="B120" s="2" t="s">
        <v>210</v>
      </c>
      <c r="C120" s="2" t="s">
        <v>324</v>
      </c>
      <c r="D120" s="2" t="s">
        <v>212</v>
      </c>
      <c r="E120" s="2" t="s">
        <v>307</v>
      </c>
      <c r="F120" s="3"/>
    </row>
    <row r="121" spans="1:6">
      <c r="A121" s="2" t="s">
        <v>325</v>
      </c>
      <c r="B121" s="2" t="s">
        <v>210</v>
      </c>
      <c r="C121" s="2" t="s">
        <v>326</v>
      </c>
      <c r="D121" s="2" t="s">
        <v>212</v>
      </c>
      <c r="E121" s="2" t="s">
        <v>327</v>
      </c>
      <c r="F121" s="3"/>
    </row>
    <row r="122" spans="1:6">
      <c r="A122" s="2" t="s">
        <v>328</v>
      </c>
      <c r="B122" s="2" t="s">
        <v>210</v>
      </c>
      <c r="C122" s="2" t="s">
        <v>329</v>
      </c>
      <c r="D122" s="2" t="s">
        <v>212</v>
      </c>
      <c r="E122" s="2" t="s">
        <v>330</v>
      </c>
      <c r="F122" s="3"/>
    </row>
    <row r="123" spans="1:6">
      <c r="A123" s="2" t="s">
        <v>331</v>
      </c>
      <c r="B123" s="2" t="s">
        <v>210</v>
      </c>
      <c r="C123" s="2" t="s">
        <v>332</v>
      </c>
      <c r="D123" s="2" t="s">
        <v>212</v>
      </c>
      <c r="E123" s="2" t="s">
        <v>333</v>
      </c>
      <c r="F123" s="3"/>
    </row>
    <row r="124" spans="1:6">
      <c r="A124" s="2" t="s">
        <v>334</v>
      </c>
      <c r="B124" s="2" t="s">
        <v>210</v>
      </c>
      <c r="C124" s="2" t="s">
        <v>335</v>
      </c>
      <c r="D124" s="2" t="s">
        <v>212</v>
      </c>
      <c r="E124" s="2" t="s">
        <v>336</v>
      </c>
      <c r="F124" s="3"/>
    </row>
    <row r="125" spans="1:6">
      <c r="A125" s="2" t="s">
        <v>337</v>
      </c>
      <c r="B125" s="2" t="s">
        <v>210</v>
      </c>
      <c r="C125" s="2" t="s">
        <v>338</v>
      </c>
      <c r="D125" s="2" t="s">
        <v>212</v>
      </c>
      <c r="E125" s="2" t="s">
        <v>339</v>
      </c>
      <c r="F125" s="3"/>
    </row>
    <row r="126" spans="1:6">
      <c r="A126" s="2" t="s">
        <v>340</v>
      </c>
      <c r="B126" s="2" t="s">
        <v>210</v>
      </c>
      <c r="C126" s="2" t="s">
        <v>338</v>
      </c>
      <c r="D126" s="2" t="s">
        <v>212</v>
      </c>
      <c r="E126" s="2" t="s">
        <v>213</v>
      </c>
      <c r="F126" s="3"/>
    </row>
    <row r="127" spans="1:6">
      <c r="A127" s="2" t="s">
        <v>341</v>
      </c>
      <c r="B127" s="2" t="s">
        <v>210</v>
      </c>
      <c r="C127" s="2" t="s">
        <v>342</v>
      </c>
      <c r="D127" s="2" t="s">
        <v>212</v>
      </c>
      <c r="E127" s="2" t="s">
        <v>343</v>
      </c>
      <c r="F127" s="3"/>
    </row>
    <row r="128" spans="1:6">
      <c r="A128" s="2" t="s">
        <v>344</v>
      </c>
      <c r="B128" s="2" t="s">
        <v>210</v>
      </c>
      <c r="C128" s="2" t="s">
        <v>345</v>
      </c>
      <c r="D128" s="2" t="s">
        <v>212</v>
      </c>
      <c r="E128" s="2" t="s">
        <v>346</v>
      </c>
      <c r="F128" s="3"/>
    </row>
    <row r="129" spans="1:6">
      <c r="A129" s="2" t="s">
        <v>347</v>
      </c>
      <c r="B129" s="2" t="s">
        <v>210</v>
      </c>
      <c r="C129" s="2" t="s">
        <v>348</v>
      </c>
      <c r="D129" s="2" t="s">
        <v>212</v>
      </c>
      <c r="E129" s="2" t="s">
        <v>349</v>
      </c>
      <c r="F129" s="3"/>
    </row>
    <row r="130" spans="1:6">
      <c r="A130" s="2" t="s">
        <v>347</v>
      </c>
      <c r="B130" s="2" t="s">
        <v>210</v>
      </c>
      <c r="C130" s="2" t="s">
        <v>348</v>
      </c>
      <c r="D130" s="2" t="s">
        <v>212</v>
      </c>
      <c r="E130" s="2" t="s">
        <v>349</v>
      </c>
      <c r="F130" s="3"/>
    </row>
    <row r="131" spans="1:6">
      <c r="A131" s="2" t="s">
        <v>350</v>
      </c>
      <c r="B131" s="2" t="s">
        <v>210</v>
      </c>
      <c r="C131" s="2" t="s">
        <v>351</v>
      </c>
      <c r="D131" s="2" t="s">
        <v>212</v>
      </c>
      <c r="E131" s="2" t="s">
        <v>349</v>
      </c>
      <c r="F131" s="3"/>
    </row>
    <row r="132" spans="1:6">
      <c r="A132" s="2" t="s">
        <v>352</v>
      </c>
      <c r="B132" s="2" t="s">
        <v>210</v>
      </c>
      <c r="C132" s="2" t="s">
        <v>353</v>
      </c>
      <c r="D132" s="2" t="s">
        <v>212</v>
      </c>
      <c r="E132" s="2" t="s">
        <v>354</v>
      </c>
      <c r="F132" s="3"/>
    </row>
    <row r="133" spans="1:6">
      <c r="A133" s="2"/>
      <c r="B133" s="2" t="s">
        <v>210</v>
      </c>
      <c r="C133" s="2" t="s">
        <v>355</v>
      </c>
      <c r="D133" s="2" t="s">
        <v>356</v>
      </c>
      <c r="E133" s="2" t="s">
        <v>307</v>
      </c>
      <c r="F133" s="3"/>
    </row>
    <row r="134" spans="1:6">
      <c r="A134" s="2"/>
      <c r="B134" s="2" t="s">
        <v>210</v>
      </c>
      <c r="C134" s="2" t="s">
        <v>357</v>
      </c>
      <c r="D134" s="2" t="s">
        <v>212</v>
      </c>
      <c r="E134" s="2" t="s">
        <v>358</v>
      </c>
      <c r="F134" s="3"/>
    </row>
    <row r="135" spans="1:6">
      <c r="A135" s="2" t="s">
        <v>359</v>
      </c>
      <c r="B135" s="2" t="s">
        <v>210</v>
      </c>
      <c r="C135" s="2" t="s">
        <v>360</v>
      </c>
      <c r="D135" s="2" t="s">
        <v>356</v>
      </c>
      <c r="E135" s="2" t="s">
        <v>361</v>
      </c>
      <c r="F135" s="3"/>
    </row>
    <row r="136" spans="1:6">
      <c r="A136" s="2"/>
      <c r="B136" s="2" t="s">
        <v>210</v>
      </c>
      <c r="C136" s="2" t="s">
        <v>362</v>
      </c>
      <c r="D136" s="2" t="s">
        <v>212</v>
      </c>
      <c r="E136" s="2" t="s">
        <v>363</v>
      </c>
      <c r="F136" s="3"/>
    </row>
    <row r="137" spans="1:6">
      <c r="A137" s="2" t="s">
        <v>364</v>
      </c>
      <c r="B137" s="2" t="s">
        <v>210</v>
      </c>
      <c r="C137" s="2" t="s">
        <v>365</v>
      </c>
      <c r="D137" s="2" t="s">
        <v>212</v>
      </c>
      <c r="E137" s="2" t="s">
        <v>339</v>
      </c>
      <c r="F137" s="3"/>
    </row>
    <row r="138" spans="1:6">
      <c r="A138" s="2" t="s">
        <v>366</v>
      </c>
      <c r="B138" s="2" t="s">
        <v>210</v>
      </c>
      <c r="C138" s="2" t="s">
        <v>367</v>
      </c>
      <c r="D138" s="2" t="s">
        <v>212</v>
      </c>
      <c r="E138" s="2" t="s">
        <v>368</v>
      </c>
      <c r="F138" s="3"/>
    </row>
    <row r="139" spans="1:6">
      <c r="A139" s="2" t="s">
        <v>369</v>
      </c>
      <c r="B139" s="2" t="s">
        <v>210</v>
      </c>
      <c r="C139" s="2" t="s">
        <v>367</v>
      </c>
      <c r="D139" s="2" t="s">
        <v>212</v>
      </c>
      <c r="E139" s="2" t="s">
        <v>368</v>
      </c>
      <c r="F139" s="3"/>
    </row>
    <row r="140" spans="1:6">
      <c r="A140" s="2" t="s">
        <v>370</v>
      </c>
      <c r="B140" s="2" t="s">
        <v>210</v>
      </c>
      <c r="C140" s="2" t="s">
        <v>371</v>
      </c>
      <c r="D140" s="2" t="s">
        <v>212</v>
      </c>
      <c r="E140" s="2" t="s">
        <v>372</v>
      </c>
      <c r="F140" s="3"/>
    </row>
    <row r="141" spans="1:6">
      <c r="A141" s="2" t="s">
        <v>373</v>
      </c>
      <c r="B141" s="2" t="s">
        <v>210</v>
      </c>
      <c r="C141" s="2" t="s">
        <v>371</v>
      </c>
      <c r="D141" s="2" t="s">
        <v>212</v>
      </c>
      <c r="E141" s="2" t="s">
        <v>372</v>
      </c>
      <c r="F141" s="3"/>
    </row>
    <row r="142" spans="1:6">
      <c r="A142" s="2" t="s">
        <v>374</v>
      </c>
      <c r="B142" s="2" t="s">
        <v>210</v>
      </c>
      <c r="C142" s="2" t="s">
        <v>371</v>
      </c>
      <c r="D142" s="2" t="s">
        <v>212</v>
      </c>
      <c r="E142" s="2" t="s">
        <v>372</v>
      </c>
      <c r="F142" s="3"/>
    </row>
    <row r="143" spans="1:6">
      <c r="A143" s="2" t="s">
        <v>375</v>
      </c>
      <c r="B143" s="2" t="s">
        <v>210</v>
      </c>
      <c r="C143" s="2" t="s">
        <v>371</v>
      </c>
      <c r="D143" s="2" t="s">
        <v>212</v>
      </c>
      <c r="E143" s="2" t="s">
        <v>372</v>
      </c>
      <c r="F143" s="3"/>
    </row>
    <row r="144" spans="1:6">
      <c r="A144" s="2"/>
      <c r="B144" s="2" t="s">
        <v>210</v>
      </c>
      <c r="C144" s="2" t="s">
        <v>376</v>
      </c>
      <c r="D144" s="2" t="s">
        <v>212</v>
      </c>
      <c r="E144" s="2" t="s">
        <v>377</v>
      </c>
      <c r="F144" s="3"/>
    </row>
    <row r="145" spans="1:6">
      <c r="A145" s="2" t="s">
        <v>378</v>
      </c>
      <c r="B145" s="2" t="s">
        <v>210</v>
      </c>
      <c r="C145" s="2" t="s">
        <v>379</v>
      </c>
      <c r="D145" s="2" t="s">
        <v>212</v>
      </c>
      <c r="E145" s="2" t="s">
        <v>358</v>
      </c>
      <c r="F145" s="3"/>
    </row>
    <row r="146" spans="1:6">
      <c r="A146" s="2" t="s">
        <v>380</v>
      </c>
      <c r="B146" s="2" t="s">
        <v>210</v>
      </c>
      <c r="C146" s="2" t="s">
        <v>381</v>
      </c>
      <c r="D146" s="2" t="s">
        <v>212</v>
      </c>
      <c r="E146" s="2" t="s">
        <v>358</v>
      </c>
      <c r="F146" s="3"/>
    </row>
    <row r="147" spans="1:6">
      <c r="A147" s="2" t="s">
        <v>382</v>
      </c>
      <c r="B147" s="2" t="s">
        <v>210</v>
      </c>
      <c r="C147" s="2" t="s">
        <v>383</v>
      </c>
      <c r="D147" s="2" t="s">
        <v>212</v>
      </c>
      <c r="E147" s="2" t="s">
        <v>358</v>
      </c>
      <c r="F147" s="3"/>
    </row>
    <row r="148" spans="1:6">
      <c r="A148" s="2" t="s">
        <v>384</v>
      </c>
      <c r="B148" s="2" t="s">
        <v>210</v>
      </c>
      <c r="C148" s="2" t="s">
        <v>385</v>
      </c>
      <c r="D148" s="2" t="s">
        <v>212</v>
      </c>
      <c r="E148" s="2" t="s">
        <v>386</v>
      </c>
      <c r="F148" s="3"/>
    </row>
    <row r="149" spans="1:6">
      <c r="A149" s="2" t="s">
        <v>387</v>
      </c>
      <c r="B149" s="2" t="s">
        <v>210</v>
      </c>
      <c r="C149" s="2" t="s">
        <v>388</v>
      </c>
      <c r="D149" s="2" t="s">
        <v>212</v>
      </c>
      <c r="E149" s="2" t="s">
        <v>389</v>
      </c>
      <c r="F149" s="3"/>
    </row>
    <row r="150" spans="1:6">
      <c r="A150" s="2" t="s">
        <v>390</v>
      </c>
      <c r="B150" s="2" t="s">
        <v>210</v>
      </c>
      <c r="C150" s="2" t="s">
        <v>388</v>
      </c>
      <c r="D150" s="2" t="s">
        <v>212</v>
      </c>
      <c r="E150" s="2" t="s">
        <v>339</v>
      </c>
      <c r="F150" s="3"/>
    </row>
    <row r="151" spans="1:6">
      <c r="A151" s="2" t="s">
        <v>391</v>
      </c>
      <c r="B151" s="2" t="s">
        <v>210</v>
      </c>
      <c r="C151" s="2" t="s">
        <v>392</v>
      </c>
      <c r="D151" s="2" t="s">
        <v>212</v>
      </c>
      <c r="E151" s="2" t="s">
        <v>393</v>
      </c>
      <c r="F151" s="3"/>
    </row>
    <row r="152" spans="1:6">
      <c r="A152" s="2" t="s">
        <v>394</v>
      </c>
      <c r="B152" s="2" t="s">
        <v>210</v>
      </c>
      <c r="C152" s="2" t="s">
        <v>395</v>
      </c>
      <c r="D152" s="2" t="s">
        <v>219</v>
      </c>
      <c r="E152" s="2" t="s">
        <v>396</v>
      </c>
      <c r="F152" s="3"/>
    </row>
    <row r="153" spans="1:6">
      <c r="A153" s="2" t="s">
        <v>397</v>
      </c>
      <c r="B153" s="2" t="s">
        <v>210</v>
      </c>
      <c r="C153" s="2" t="s">
        <v>398</v>
      </c>
      <c r="D153" s="2" t="s">
        <v>212</v>
      </c>
      <c r="E153" s="2" t="s">
        <v>31</v>
      </c>
      <c r="F153" s="3"/>
    </row>
    <row r="154" spans="1:6">
      <c r="A154" s="2"/>
      <c r="B154" s="2" t="s">
        <v>210</v>
      </c>
      <c r="C154" s="2" t="s">
        <v>399</v>
      </c>
      <c r="D154" s="2" t="s">
        <v>212</v>
      </c>
      <c r="E154" s="2" t="s">
        <v>400</v>
      </c>
      <c r="F154" s="3"/>
    </row>
    <row r="155" spans="1:6">
      <c r="A155" s="2" t="s">
        <v>401</v>
      </c>
      <c r="B155" s="2" t="s">
        <v>210</v>
      </c>
      <c r="C155" s="2" t="s">
        <v>402</v>
      </c>
      <c r="D155" s="2" t="s">
        <v>212</v>
      </c>
      <c r="E155" s="2" t="s">
        <v>31</v>
      </c>
      <c r="F155" s="3"/>
    </row>
    <row r="156" spans="1:6">
      <c r="A156" s="2" t="s">
        <v>403</v>
      </c>
      <c r="B156" s="2" t="s">
        <v>210</v>
      </c>
      <c r="C156" s="2" t="s">
        <v>404</v>
      </c>
      <c r="D156" s="2" t="s">
        <v>212</v>
      </c>
      <c r="E156" s="2" t="s">
        <v>405</v>
      </c>
      <c r="F156" s="3"/>
    </row>
    <row r="157" spans="1:6">
      <c r="A157" s="2" t="s">
        <v>406</v>
      </c>
      <c r="B157" s="2" t="s">
        <v>210</v>
      </c>
      <c r="C157" s="2" t="s">
        <v>404</v>
      </c>
      <c r="D157" s="2" t="s">
        <v>212</v>
      </c>
      <c r="E157" s="2" t="s">
        <v>405</v>
      </c>
      <c r="F157" s="3"/>
    </row>
    <row r="158" spans="1:6">
      <c r="A158" s="2" t="s">
        <v>407</v>
      </c>
      <c r="B158" s="2" t="s">
        <v>210</v>
      </c>
      <c r="C158" s="2" t="s">
        <v>408</v>
      </c>
      <c r="D158" s="2" t="s">
        <v>212</v>
      </c>
      <c r="E158" s="2" t="s">
        <v>327</v>
      </c>
      <c r="F158" s="3"/>
    </row>
    <row r="159" spans="1:6">
      <c r="A159" s="2" t="s">
        <v>409</v>
      </c>
      <c r="B159" s="2" t="s">
        <v>210</v>
      </c>
      <c r="C159" s="2" t="s">
        <v>410</v>
      </c>
      <c r="D159" s="2" t="s">
        <v>212</v>
      </c>
      <c r="E159" s="2" t="s">
        <v>236</v>
      </c>
      <c r="F159" s="3"/>
    </row>
    <row r="160" spans="1:6">
      <c r="A160" s="2" t="s">
        <v>411</v>
      </c>
      <c r="B160" s="2" t="s">
        <v>210</v>
      </c>
      <c r="C160" s="2" t="s">
        <v>412</v>
      </c>
      <c r="D160" s="2" t="s">
        <v>212</v>
      </c>
      <c r="E160" s="2" t="s">
        <v>236</v>
      </c>
      <c r="F160" s="3"/>
    </row>
    <row r="161" spans="1:6">
      <c r="A161" s="2" t="s">
        <v>413</v>
      </c>
      <c r="B161" s="2" t="s">
        <v>210</v>
      </c>
      <c r="C161" s="2" t="s">
        <v>414</v>
      </c>
      <c r="D161" s="2" t="s">
        <v>212</v>
      </c>
      <c r="E161" s="2" t="s">
        <v>415</v>
      </c>
      <c r="F161" s="3"/>
    </row>
    <row r="162" spans="1:6">
      <c r="A162" s="2" t="s">
        <v>416</v>
      </c>
      <c r="B162" s="2" t="s">
        <v>210</v>
      </c>
      <c r="C162" s="2" t="s">
        <v>414</v>
      </c>
      <c r="D162" s="2" t="s">
        <v>212</v>
      </c>
      <c r="E162" s="2" t="s">
        <v>241</v>
      </c>
      <c r="F162" s="3"/>
    </row>
    <row r="163" spans="1:6">
      <c r="A163" s="2" t="s">
        <v>417</v>
      </c>
      <c r="B163" s="2" t="s">
        <v>210</v>
      </c>
      <c r="C163" s="2" t="s">
        <v>418</v>
      </c>
      <c r="D163" s="2" t="s">
        <v>212</v>
      </c>
      <c r="E163" s="2" t="s">
        <v>419</v>
      </c>
      <c r="F163" s="3"/>
    </row>
    <row r="164" spans="1:6">
      <c r="A164" s="2"/>
      <c r="B164" s="2" t="s">
        <v>210</v>
      </c>
      <c r="C164" s="2" t="s">
        <v>420</v>
      </c>
      <c r="D164" s="2" t="s">
        <v>212</v>
      </c>
      <c r="E164" s="2" t="s">
        <v>118</v>
      </c>
      <c r="F164" s="3"/>
    </row>
    <row r="165" spans="1:6">
      <c r="A165" s="2"/>
      <c r="B165" s="2" t="s">
        <v>210</v>
      </c>
      <c r="C165" s="2" t="s">
        <v>421</v>
      </c>
      <c r="D165" s="2" t="s">
        <v>212</v>
      </c>
      <c r="E165" s="2" t="s">
        <v>118</v>
      </c>
      <c r="F165" s="3"/>
    </row>
    <row r="166" spans="1:6">
      <c r="A166" s="2" t="s">
        <v>422</v>
      </c>
      <c r="B166" s="2" t="s">
        <v>210</v>
      </c>
      <c r="C166" s="2" t="s">
        <v>423</v>
      </c>
      <c r="D166" s="2" t="s">
        <v>212</v>
      </c>
      <c r="E166" s="2" t="s">
        <v>358</v>
      </c>
      <c r="F166" s="3"/>
    </row>
    <row r="167" spans="1:6">
      <c r="A167" s="2" t="s">
        <v>424</v>
      </c>
      <c r="B167" s="2" t="s">
        <v>210</v>
      </c>
      <c r="C167" s="2" t="s">
        <v>425</v>
      </c>
      <c r="D167" s="2" t="s">
        <v>212</v>
      </c>
      <c r="E167" s="2" t="s">
        <v>426</v>
      </c>
      <c r="F167" s="3"/>
    </row>
    <row r="168" spans="1:6">
      <c r="A168" s="2" t="s">
        <v>427</v>
      </c>
      <c r="B168" s="2" t="s">
        <v>210</v>
      </c>
      <c r="C168" s="2" t="s">
        <v>425</v>
      </c>
      <c r="D168" s="2" t="s">
        <v>212</v>
      </c>
      <c r="E168" s="2" t="s">
        <v>426</v>
      </c>
      <c r="F168" s="3"/>
    </row>
    <row r="169" spans="1:6">
      <c r="A169" s="2" t="s">
        <v>428</v>
      </c>
      <c r="B169" s="2" t="s">
        <v>210</v>
      </c>
      <c r="C169" s="2" t="s">
        <v>425</v>
      </c>
      <c r="D169" s="2" t="s">
        <v>212</v>
      </c>
      <c r="E169" s="2" t="s">
        <v>429</v>
      </c>
      <c r="F169" s="3"/>
    </row>
    <row r="170" spans="1:6">
      <c r="A170" s="2" t="s">
        <v>430</v>
      </c>
      <c r="B170" s="2" t="s">
        <v>210</v>
      </c>
      <c r="C170" s="2" t="s">
        <v>431</v>
      </c>
      <c r="D170" s="2" t="s">
        <v>212</v>
      </c>
      <c r="E170" s="2" t="s">
        <v>432</v>
      </c>
      <c r="F170" s="3"/>
    </row>
    <row r="171" spans="1:6">
      <c r="A171" s="2"/>
      <c r="B171" s="2" t="s">
        <v>210</v>
      </c>
      <c r="C171" s="2" t="s">
        <v>433</v>
      </c>
      <c r="D171" s="2" t="s">
        <v>212</v>
      </c>
      <c r="E171" s="2" t="s">
        <v>118</v>
      </c>
      <c r="F171" s="3"/>
    </row>
    <row r="172" spans="1:6">
      <c r="A172" s="2"/>
      <c r="B172" s="2" t="s">
        <v>210</v>
      </c>
      <c r="C172" s="2" t="s">
        <v>434</v>
      </c>
      <c r="D172" s="2" t="s">
        <v>212</v>
      </c>
      <c r="E172" s="2" t="s">
        <v>118</v>
      </c>
      <c r="F172" s="3"/>
    </row>
    <row r="173" spans="1:6">
      <c r="A173" s="2" t="s">
        <v>435</v>
      </c>
      <c r="B173" s="2" t="s">
        <v>210</v>
      </c>
      <c r="C173" s="2" t="s">
        <v>436</v>
      </c>
      <c r="D173" s="2" t="s">
        <v>212</v>
      </c>
      <c r="E173" s="2" t="s">
        <v>339</v>
      </c>
      <c r="F173" s="3"/>
    </row>
    <row r="174" spans="1:6">
      <c r="A174" s="2" t="s">
        <v>437</v>
      </c>
      <c r="B174" s="2" t="s">
        <v>210</v>
      </c>
      <c r="C174" s="2" t="s">
        <v>438</v>
      </c>
      <c r="D174" s="2" t="s">
        <v>212</v>
      </c>
      <c r="E174" s="2" t="s">
        <v>241</v>
      </c>
      <c r="F174" s="3"/>
    </row>
    <row r="175" spans="1:6">
      <c r="A175" s="2" t="s">
        <v>439</v>
      </c>
      <c r="B175" s="2" t="s">
        <v>210</v>
      </c>
      <c r="C175" s="2" t="s">
        <v>440</v>
      </c>
      <c r="D175" s="2" t="s">
        <v>212</v>
      </c>
      <c r="E175" s="2" t="s">
        <v>358</v>
      </c>
      <c r="F175" s="3"/>
    </row>
    <row r="176" spans="1:6">
      <c r="A176" s="2" t="s">
        <v>441</v>
      </c>
      <c r="B176" s="2" t="s">
        <v>210</v>
      </c>
      <c r="C176" s="2" t="s">
        <v>442</v>
      </c>
      <c r="D176" s="2" t="s">
        <v>212</v>
      </c>
      <c r="E176" s="2" t="s">
        <v>241</v>
      </c>
      <c r="F176" s="3"/>
    </row>
    <row r="177" spans="1:6">
      <c r="A177" s="2" t="s">
        <v>443</v>
      </c>
      <c r="B177" s="2" t="s">
        <v>210</v>
      </c>
      <c r="C177" s="2" t="s">
        <v>444</v>
      </c>
      <c r="D177" s="2" t="s">
        <v>212</v>
      </c>
      <c r="E177" s="2" t="s">
        <v>445</v>
      </c>
      <c r="F177" s="3"/>
    </row>
    <row r="178" spans="1:6">
      <c r="A178" s="2" t="s">
        <v>446</v>
      </c>
      <c r="B178" s="2" t="s">
        <v>210</v>
      </c>
      <c r="C178" s="2" t="s">
        <v>447</v>
      </c>
      <c r="D178" s="2" t="s">
        <v>212</v>
      </c>
      <c r="E178" s="2" t="s">
        <v>448</v>
      </c>
      <c r="F178" s="3"/>
    </row>
    <row r="179" spans="1:6">
      <c r="A179" s="2" t="s">
        <v>449</v>
      </c>
      <c r="B179" s="2" t="s">
        <v>210</v>
      </c>
      <c r="C179" s="2" t="s">
        <v>450</v>
      </c>
      <c r="D179" s="2" t="s">
        <v>212</v>
      </c>
      <c r="E179" s="2" t="s">
        <v>451</v>
      </c>
      <c r="F179" s="3"/>
    </row>
    <row r="180" spans="1:6">
      <c r="A180" s="2" t="s">
        <v>452</v>
      </c>
      <c r="B180" s="2" t="s">
        <v>210</v>
      </c>
      <c r="C180" s="2" t="s">
        <v>453</v>
      </c>
      <c r="D180" s="2" t="s">
        <v>212</v>
      </c>
      <c r="E180" s="2" t="s">
        <v>454</v>
      </c>
      <c r="F180" s="3"/>
    </row>
    <row r="181" spans="1:6">
      <c r="A181" s="2" t="s">
        <v>455</v>
      </c>
      <c r="B181" s="2" t="s">
        <v>210</v>
      </c>
      <c r="C181" s="2" t="s">
        <v>456</v>
      </c>
      <c r="D181" s="2" t="s">
        <v>212</v>
      </c>
      <c r="E181" s="2" t="s">
        <v>220</v>
      </c>
      <c r="F181" s="3"/>
    </row>
    <row r="182" spans="1:6">
      <c r="A182" s="2" t="s">
        <v>457</v>
      </c>
      <c r="B182" s="2" t="s">
        <v>210</v>
      </c>
      <c r="C182" s="2" t="s">
        <v>458</v>
      </c>
      <c r="D182" s="2" t="s">
        <v>212</v>
      </c>
      <c r="E182" s="2" t="s">
        <v>454</v>
      </c>
      <c r="F182" s="3"/>
    </row>
    <row r="183" spans="1:6">
      <c r="A183" s="2" t="s">
        <v>459</v>
      </c>
      <c r="B183" s="2" t="s">
        <v>210</v>
      </c>
      <c r="C183" s="2" t="s">
        <v>458</v>
      </c>
      <c r="D183" s="2" t="s">
        <v>212</v>
      </c>
      <c r="E183" s="2" t="s">
        <v>454</v>
      </c>
      <c r="F183" s="3"/>
    </row>
    <row r="184" spans="1:6">
      <c r="A184" s="2" t="s">
        <v>460</v>
      </c>
      <c r="B184" s="2" t="s">
        <v>210</v>
      </c>
      <c r="C184" s="2" t="s">
        <v>458</v>
      </c>
      <c r="D184" s="2" t="s">
        <v>212</v>
      </c>
      <c r="E184" s="2" t="s">
        <v>454</v>
      </c>
      <c r="F184" s="3"/>
    </row>
    <row r="185" spans="1:6">
      <c r="A185" s="2" t="s">
        <v>461</v>
      </c>
      <c r="B185" s="2" t="s">
        <v>210</v>
      </c>
      <c r="C185" s="2" t="s">
        <v>458</v>
      </c>
      <c r="D185" s="2" t="s">
        <v>212</v>
      </c>
      <c r="E185" s="2" t="s">
        <v>454</v>
      </c>
      <c r="F185" s="3"/>
    </row>
    <row r="186" spans="1:6">
      <c r="A186" s="2" t="s">
        <v>462</v>
      </c>
      <c r="B186" s="2" t="s">
        <v>210</v>
      </c>
      <c r="C186" s="2" t="s">
        <v>458</v>
      </c>
      <c r="D186" s="2" t="s">
        <v>212</v>
      </c>
      <c r="E186" s="2" t="s">
        <v>454</v>
      </c>
      <c r="F186" s="3"/>
    </row>
    <row r="187" spans="1:6">
      <c r="A187" s="2" t="s">
        <v>463</v>
      </c>
      <c r="B187" s="2" t="s">
        <v>210</v>
      </c>
      <c r="C187" s="2" t="s">
        <v>458</v>
      </c>
      <c r="D187" s="2" t="s">
        <v>212</v>
      </c>
      <c r="E187" s="2" t="s">
        <v>454</v>
      </c>
      <c r="F187" s="3"/>
    </row>
    <row r="188" spans="1:6">
      <c r="A188" s="2" t="s">
        <v>464</v>
      </c>
      <c r="B188" s="2" t="s">
        <v>210</v>
      </c>
      <c r="C188" s="2" t="s">
        <v>458</v>
      </c>
      <c r="D188" s="2" t="s">
        <v>212</v>
      </c>
      <c r="E188" s="2" t="s">
        <v>454</v>
      </c>
      <c r="F188" s="3"/>
    </row>
    <row r="189" spans="1:6">
      <c r="A189" s="2" t="s">
        <v>465</v>
      </c>
      <c r="B189" s="2" t="s">
        <v>210</v>
      </c>
      <c r="C189" s="2" t="s">
        <v>458</v>
      </c>
      <c r="D189" s="2" t="s">
        <v>212</v>
      </c>
      <c r="E189" s="2" t="s">
        <v>454</v>
      </c>
      <c r="F189" s="3"/>
    </row>
    <row r="190" spans="1:6">
      <c r="A190" s="2" t="s">
        <v>466</v>
      </c>
      <c r="B190" s="2" t="s">
        <v>210</v>
      </c>
      <c r="C190" s="2" t="s">
        <v>458</v>
      </c>
      <c r="D190" s="2" t="s">
        <v>212</v>
      </c>
      <c r="E190" s="2" t="s">
        <v>454</v>
      </c>
      <c r="F190" s="3"/>
    </row>
    <row r="191" spans="1:6">
      <c r="A191" s="2" t="s">
        <v>467</v>
      </c>
      <c r="B191" s="2" t="s">
        <v>210</v>
      </c>
      <c r="C191" s="2" t="s">
        <v>468</v>
      </c>
      <c r="D191" s="2" t="s">
        <v>212</v>
      </c>
      <c r="E191" s="2" t="s">
        <v>469</v>
      </c>
      <c r="F191" s="3"/>
    </row>
    <row r="192" spans="1:6">
      <c r="A192" s="2" t="s">
        <v>470</v>
      </c>
      <c r="B192" s="2" t="s">
        <v>210</v>
      </c>
      <c r="C192" s="2" t="s">
        <v>468</v>
      </c>
      <c r="D192" s="2" t="s">
        <v>212</v>
      </c>
      <c r="E192" s="2" t="s">
        <v>471</v>
      </c>
      <c r="F192" s="3"/>
    </row>
    <row r="193" spans="1:6">
      <c r="A193" s="2" t="s">
        <v>472</v>
      </c>
      <c r="B193" s="2" t="s">
        <v>210</v>
      </c>
      <c r="C193" s="2" t="s">
        <v>473</v>
      </c>
      <c r="D193" s="2" t="s">
        <v>212</v>
      </c>
      <c r="E193" s="2" t="s">
        <v>454</v>
      </c>
      <c r="F193" s="3"/>
    </row>
    <row r="194" spans="1:6">
      <c r="A194" s="2" t="s">
        <v>474</v>
      </c>
      <c r="B194" s="2" t="s">
        <v>210</v>
      </c>
      <c r="C194" s="2" t="s">
        <v>475</v>
      </c>
      <c r="D194" s="2" t="s">
        <v>212</v>
      </c>
      <c r="E194" s="2" t="s">
        <v>476</v>
      </c>
      <c r="F194" s="3"/>
    </row>
    <row r="195" spans="1:6">
      <c r="A195" s="2" t="s">
        <v>477</v>
      </c>
      <c r="B195" s="2" t="s">
        <v>210</v>
      </c>
      <c r="C195" s="2" t="s">
        <v>478</v>
      </c>
      <c r="D195" s="2" t="s">
        <v>212</v>
      </c>
      <c r="E195" s="2" t="s">
        <v>479</v>
      </c>
      <c r="F195" s="3"/>
    </row>
    <row r="196" spans="1:6">
      <c r="A196" s="2" t="s">
        <v>480</v>
      </c>
      <c r="B196" s="2" t="s">
        <v>210</v>
      </c>
      <c r="C196" s="2" t="s">
        <v>481</v>
      </c>
      <c r="D196" s="2" t="s">
        <v>212</v>
      </c>
      <c r="E196" s="2" t="s">
        <v>358</v>
      </c>
      <c r="F196" s="3"/>
    </row>
    <row r="197" spans="1:6">
      <c r="A197" s="2" t="s">
        <v>482</v>
      </c>
      <c r="B197" s="2" t="s">
        <v>210</v>
      </c>
      <c r="C197" s="2" t="s">
        <v>483</v>
      </c>
      <c r="D197" s="2" t="s">
        <v>212</v>
      </c>
      <c r="E197" s="2" t="s">
        <v>484</v>
      </c>
      <c r="F197" s="3"/>
    </row>
    <row r="198" spans="1:6">
      <c r="A198" s="2" t="s">
        <v>485</v>
      </c>
      <c r="B198" s="2" t="s">
        <v>210</v>
      </c>
      <c r="C198" s="2" t="s">
        <v>486</v>
      </c>
      <c r="D198" s="2" t="s">
        <v>212</v>
      </c>
      <c r="E198" s="2" t="s">
        <v>487</v>
      </c>
      <c r="F198" s="3"/>
    </row>
    <row r="199" spans="1:6">
      <c r="A199" s="2" t="s">
        <v>488</v>
      </c>
      <c r="B199" s="2" t="s">
        <v>210</v>
      </c>
      <c r="C199" s="2" t="s">
        <v>489</v>
      </c>
      <c r="D199" s="2" t="s">
        <v>212</v>
      </c>
      <c r="E199" s="2" t="s">
        <v>490</v>
      </c>
      <c r="F199" s="3"/>
    </row>
    <row r="200" spans="1:6">
      <c r="A200" s="2" t="s">
        <v>491</v>
      </c>
      <c r="B200" s="2" t="s">
        <v>210</v>
      </c>
      <c r="C200" s="2" t="s">
        <v>492</v>
      </c>
      <c r="D200" s="2" t="s">
        <v>212</v>
      </c>
      <c r="E200" s="2" t="s">
        <v>493</v>
      </c>
      <c r="F200" s="3"/>
    </row>
    <row r="201" spans="1:6">
      <c r="A201" s="2" t="s">
        <v>494</v>
      </c>
      <c r="B201" s="2" t="s">
        <v>210</v>
      </c>
      <c r="C201" s="2" t="s">
        <v>495</v>
      </c>
      <c r="D201" s="2" t="s">
        <v>212</v>
      </c>
      <c r="E201" s="2" t="s">
        <v>496</v>
      </c>
      <c r="F201" s="3"/>
    </row>
    <row r="202" spans="1:6">
      <c r="A202" s="2" t="s">
        <v>497</v>
      </c>
      <c r="B202" s="2" t="s">
        <v>210</v>
      </c>
      <c r="C202" s="2" t="s">
        <v>498</v>
      </c>
      <c r="D202" s="2" t="s">
        <v>212</v>
      </c>
      <c r="E202" s="2" t="s">
        <v>386</v>
      </c>
      <c r="F202" s="3"/>
    </row>
    <row r="203" spans="1:6">
      <c r="A203" s="2" t="s">
        <v>499</v>
      </c>
      <c r="B203" s="2" t="s">
        <v>210</v>
      </c>
      <c r="C203" s="2" t="s">
        <v>500</v>
      </c>
      <c r="D203" s="2" t="s">
        <v>212</v>
      </c>
      <c r="E203" s="2" t="s">
        <v>501</v>
      </c>
      <c r="F203" s="3"/>
    </row>
    <row r="204" spans="1:6">
      <c r="A204" s="2" t="s">
        <v>502</v>
      </c>
      <c r="B204" s="2" t="s">
        <v>210</v>
      </c>
      <c r="C204" s="2" t="s">
        <v>503</v>
      </c>
      <c r="D204" s="2" t="s">
        <v>212</v>
      </c>
      <c r="E204" s="2" t="s">
        <v>504</v>
      </c>
      <c r="F204" s="3"/>
    </row>
    <row r="205" spans="1:6">
      <c r="A205" s="2"/>
      <c r="B205" s="2" t="s">
        <v>210</v>
      </c>
      <c r="C205" s="2" t="s">
        <v>505</v>
      </c>
      <c r="D205" s="2" t="s">
        <v>212</v>
      </c>
      <c r="E205" s="2" t="s">
        <v>506</v>
      </c>
      <c r="F205" s="3"/>
    </row>
    <row r="206" spans="1:6">
      <c r="A206" s="2" t="s">
        <v>507</v>
      </c>
      <c r="B206" s="2" t="s">
        <v>210</v>
      </c>
      <c r="C206" s="2" t="s">
        <v>508</v>
      </c>
      <c r="D206" s="2" t="s">
        <v>212</v>
      </c>
      <c r="E206" s="2" t="s">
        <v>509</v>
      </c>
      <c r="F206" s="3"/>
    </row>
    <row r="207" spans="1:6">
      <c r="A207" s="2" t="s">
        <v>510</v>
      </c>
      <c r="B207" s="2" t="s">
        <v>210</v>
      </c>
      <c r="C207" s="2" t="s">
        <v>511</v>
      </c>
      <c r="D207" s="2" t="s">
        <v>212</v>
      </c>
      <c r="E207" s="2" t="s">
        <v>509</v>
      </c>
      <c r="F207" s="3"/>
    </row>
    <row r="208" spans="1:6">
      <c r="A208" s="2" t="s">
        <v>512</v>
      </c>
      <c r="B208" s="2" t="s">
        <v>210</v>
      </c>
      <c r="C208" s="2" t="s">
        <v>513</v>
      </c>
      <c r="D208" s="2" t="s">
        <v>212</v>
      </c>
      <c r="E208" s="2" t="s">
        <v>509</v>
      </c>
      <c r="F208" s="3"/>
    </row>
    <row r="209" spans="1:6">
      <c r="A209" s="2" t="s">
        <v>514</v>
      </c>
      <c r="B209" s="2" t="s">
        <v>210</v>
      </c>
      <c r="C209" s="2" t="s">
        <v>515</v>
      </c>
      <c r="D209" s="2" t="s">
        <v>212</v>
      </c>
      <c r="E209" s="2" t="s">
        <v>516</v>
      </c>
      <c r="F209" s="3"/>
    </row>
    <row r="210" spans="1:6">
      <c r="A210" s="2" t="s">
        <v>517</v>
      </c>
      <c r="B210" s="2" t="s">
        <v>210</v>
      </c>
      <c r="C210" s="2" t="s">
        <v>518</v>
      </c>
      <c r="D210" s="2" t="s">
        <v>212</v>
      </c>
      <c r="E210" s="2" t="s">
        <v>519</v>
      </c>
      <c r="F210" s="3"/>
    </row>
    <row r="211" spans="1:6">
      <c r="A211" s="2" t="s">
        <v>520</v>
      </c>
      <c r="B211" s="2" t="s">
        <v>210</v>
      </c>
      <c r="C211" s="2" t="s">
        <v>521</v>
      </c>
      <c r="D211" s="2" t="s">
        <v>212</v>
      </c>
      <c r="E211" s="2" t="s">
        <v>522</v>
      </c>
      <c r="F211" s="3"/>
    </row>
    <row r="212" spans="1:6">
      <c r="A212" s="2" t="s">
        <v>523</v>
      </c>
      <c r="B212" s="2" t="s">
        <v>210</v>
      </c>
      <c r="C212" s="2" t="s">
        <v>524</v>
      </c>
      <c r="D212" s="2" t="s">
        <v>212</v>
      </c>
      <c r="E212" s="2" t="s">
        <v>525</v>
      </c>
      <c r="F212" s="3"/>
    </row>
    <row r="213" spans="1:6">
      <c r="A213" s="2" t="s">
        <v>526</v>
      </c>
      <c r="B213" s="2" t="s">
        <v>210</v>
      </c>
      <c r="C213" s="2" t="s">
        <v>527</v>
      </c>
      <c r="D213" s="2" t="s">
        <v>212</v>
      </c>
      <c r="E213" s="2" t="s">
        <v>525</v>
      </c>
      <c r="F213" s="3"/>
    </row>
    <row r="214" spans="1:6">
      <c r="A214" s="2" t="s">
        <v>528</v>
      </c>
      <c r="B214" s="2" t="s">
        <v>210</v>
      </c>
      <c r="C214" s="2" t="s">
        <v>529</v>
      </c>
      <c r="D214" s="2" t="s">
        <v>212</v>
      </c>
      <c r="E214" s="2" t="s">
        <v>525</v>
      </c>
      <c r="F214" s="3"/>
    </row>
    <row r="215" spans="1:6">
      <c r="A215" s="2"/>
      <c r="B215" s="2" t="s">
        <v>210</v>
      </c>
      <c r="C215" s="2" t="s">
        <v>530</v>
      </c>
      <c r="D215" s="2" t="s">
        <v>212</v>
      </c>
      <c r="E215" s="2" t="s">
        <v>531</v>
      </c>
      <c r="F215" s="3"/>
    </row>
    <row r="216" spans="1:6">
      <c r="A216" s="2" t="s">
        <v>532</v>
      </c>
      <c r="B216" s="2" t="s">
        <v>210</v>
      </c>
      <c r="C216" s="2" t="s">
        <v>533</v>
      </c>
      <c r="D216" s="2" t="s">
        <v>212</v>
      </c>
      <c r="E216" s="2" t="s">
        <v>339</v>
      </c>
      <c r="F216" s="3"/>
    </row>
    <row r="217" spans="1:6">
      <c r="A217" s="2" t="s">
        <v>534</v>
      </c>
      <c r="B217" s="2" t="s">
        <v>210</v>
      </c>
      <c r="C217" s="2" t="s">
        <v>535</v>
      </c>
      <c r="D217" s="2" t="s">
        <v>212</v>
      </c>
      <c r="E217" s="2" t="s">
        <v>339</v>
      </c>
      <c r="F217" s="3"/>
    </row>
    <row r="218" spans="1:6">
      <c r="A218" s="2" t="s">
        <v>536</v>
      </c>
      <c r="B218" s="2" t="s">
        <v>210</v>
      </c>
      <c r="C218" s="2" t="s">
        <v>537</v>
      </c>
      <c r="D218" s="2" t="s">
        <v>219</v>
      </c>
      <c r="E218" s="2" t="s">
        <v>396</v>
      </c>
      <c r="F218" s="3"/>
    </row>
    <row r="219" spans="1:6">
      <c r="A219" s="2" t="s">
        <v>538</v>
      </c>
      <c r="B219" s="2" t="s">
        <v>210</v>
      </c>
      <c r="C219" s="2" t="s">
        <v>539</v>
      </c>
      <c r="D219" s="2" t="s">
        <v>212</v>
      </c>
      <c r="E219" s="2" t="s">
        <v>118</v>
      </c>
      <c r="F219" s="3"/>
    </row>
    <row r="220" spans="1:6">
      <c r="A220" s="2" t="s">
        <v>540</v>
      </c>
      <c r="B220" s="2" t="s">
        <v>210</v>
      </c>
      <c r="C220" s="2" t="s">
        <v>541</v>
      </c>
      <c r="D220" s="2" t="s">
        <v>212</v>
      </c>
      <c r="E220" s="2" t="s">
        <v>118</v>
      </c>
      <c r="F220" s="3"/>
    </row>
    <row r="221" spans="1:6">
      <c r="A221" s="2" t="s">
        <v>542</v>
      </c>
      <c r="B221" s="2" t="s">
        <v>210</v>
      </c>
      <c r="C221" s="2" t="s">
        <v>543</v>
      </c>
      <c r="D221" s="2" t="s">
        <v>212</v>
      </c>
      <c r="E221" s="2" t="s">
        <v>544</v>
      </c>
      <c r="F221" s="3"/>
    </row>
    <row r="222" spans="1:6">
      <c r="A222" s="2" t="s">
        <v>545</v>
      </c>
      <c r="B222" s="2" t="s">
        <v>210</v>
      </c>
      <c r="C222" s="2" t="s">
        <v>546</v>
      </c>
      <c r="D222" s="2" t="s">
        <v>212</v>
      </c>
      <c r="E222" s="2" t="s">
        <v>504</v>
      </c>
      <c r="F222" s="3"/>
    </row>
    <row r="223" spans="1:6">
      <c r="A223" s="2" t="s">
        <v>547</v>
      </c>
      <c r="B223" s="2" t="s">
        <v>210</v>
      </c>
      <c r="C223" s="2" t="s">
        <v>548</v>
      </c>
      <c r="D223" s="2" t="s">
        <v>212</v>
      </c>
      <c r="E223" s="2" t="s">
        <v>471</v>
      </c>
      <c r="F223" s="3"/>
    </row>
    <row r="224" spans="1:6">
      <c r="A224" s="2" t="s">
        <v>549</v>
      </c>
      <c r="B224" s="2" t="s">
        <v>210</v>
      </c>
      <c r="C224" s="2" t="s">
        <v>548</v>
      </c>
      <c r="D224" s="2" t="s">
        <v>212</v>
      </c>
      <c r="E224" s="2" t="s">
        <v>471</v>
      </c>
      <c r="F224" s="3"/>
    </row>
    <row r="225" spans="1:6">
      <c r="A225" s="2" t="s">
        <v>550</v>
      </c>
      <c r="B225" s="2" t="s">
        <v>210</v>
      </c>
      <c r="C225" s="2" t="s">
        <v>551</v>
      </c>
      <c r="D225" s="2" t="s">
        <v>212</v>
      </c>
      <c r="E225" s="2" t="s">
        <v>327</v>
      </c>
      <c r="F225" s="3"/>
    </row>
    <row r="226" spans="1:6">
      <c r="A226" s="2" t="s">
        <v>552</v>
      </c>
      <c r="B226" s="2" t="s">
        <v>210</v>
      </c>
      <c r="C226" s="2" t="s">
        <v>553</v>
      </c>
      <c r="D226" s="2" t="s">
        <v>212</v>
      </c>
      <c r="E226" s="2" t="s">
        <v>241</v>
      </c>
      <c r="F226" s="3"/>
    </row>
    <row r="227" spans="1:6">
      <c r="A227" s="2" t="s">
        <v>554</v>
      </c>
      <c r="B227" s="2" t="s">
        <v>210</v>
      </c>
      <c r="C227" s="2" t="s">
        <v>555</v>
      </c>
      <c r="D227" s="2" t="s">
        <v>212</v>
      </c>
      <c r="E227" s="2" t="s">
        <v>415</v>
      </c>
      <c r="F227" s="3"/>
    </row>
    <row r="228" spans="1:6">
      <c r="A228" s="2" t="s">
        <v>556</v>
      </c>
      <c r="B228" s="2" t="s">
        <v>210</v>
      </c>
      <c r="C228" s="2" t="s">
        <v>557</v>
      </c>
      <c r="D228" s="2" t="s">
        <v>212</v>
      </c>
      <c r="E228" s="2" t="s">
        <v>327</v>
      </c>
      <c r="F228" s="3"/>
    </row>
    <row r="229" spans="1:6">
      <c r="A229" s="2" t="s">
        <v>558</v>
      </c>
      <c r="B229" s="2" t="s">
        <v>210</v>
      </c>
      <c r="C229" s="2" t="s">
        <v>559</v>
      </c>
      <c r="D229" s="2" t="s">
        <v>212</v>
      </c>
      <c r="E229" s="2" t="s">
        <v>241</v>
      </c>
      <c r="F229" s="3"/>
    </row>
    <row r="230" spans="1:6">
      <c r="A230" s="2" t="s">
        <v>560</v>
      </c>
      <c r="B230" s="2" t="s">
        <v>210</v>
      </c>
      <c r="C230" s="2" t="s">
        <v>561</v>
      </c>
      <c r="D230" s="2" t="s">
        <v>212</v>
      </c>
      <c r="E230" s="2" t="s">
        <v>544</v>
      </c>
      <c r="F230" s="3"/>
    </row>
    <row r="231" spans="1:6">
      <c r="A231" s="2" t="s">
        <v>562</v>
      </c>
      <c r="B231" s="2" t="s">
        <v>210</v>
      </c>
      <c r="C231" s="2" t="s">
        <v>563</v>
      </c>
      <c r="D231" s="2" t="s">
        <v>212</v>
      </c>
      <c r="E231" s="2" t="s">
        <v>564</v>
      </c>
      <c r="F231" s="3"/>
    </row>
    <row r="232" spans="1:6">
      <c r="A232" s="2" t="s">
        <v>565</v>
      </c>
      <c r="B232" s="2" t="s">
        <v>210</v>
      </c>
      <c r="C232" s="2" t="s">
        <v>566</v>
      </c>
      <c r="D232" s="2" t="s">
        <v>212</v>
      </c>
      <c r="E232" s="2" t="s">
        <v>118</v>
      </c>
      <c r="F232" s="3"/>
    </row>
    <row r="233" spans="1:6">
      <c r="A233" s="2" t="s">
        <v>567</v>
      </c>
      <c r="B233" s="2" t="s">
        <v>210</v>
      </c>
      <c r="C233" s="2" t="s">
        <v>568</v>
      </c>
      <c r="D233" s="2" t="s">
        <v>212</v>
      </c>
      <c r="E233" s="2" t="s">
        <v>118</v>
      </c>
      <c r="F233" s="3"/>
    </row>
    <row r="234" spans="1:6">
      <c r="A234" s="2" t="s">
        <v>569</v>
      </c>
      <c r="B234" s="2" t="s">
        <v>210</v>
      </c>
      <c r="C234" s="2" t="s">
        <v>570</v>
      </c>
      <c r="D234" s="2" t="s">
        <v>212</v>
      </c>
      <c r="E234" s="2" t="s">
        <v>571</v>
      </c>
      <c r="F234" s="3"/>
    </row>
    <row r="235" spans="1:6">
      <c r="A235" s="2" t="s">
        <v>572</v>
      </c>
      <c r="B235" s="2" t="s">
        <v>210</v>
      </c>
      <c r="C235" s="2" t="s">
        <v>573</v>
      </c>
      <c r="D235" s="2" t="s">
        <v>212</v>
      </c>
      <c r="E235" s="2" t="s">
        <v>213</v>
      </c>
      <c r="F235" s="3"/>
    </row>
    <row r="236" spans="1:6">
      <c r="A236" s="2" t="s">
        <v>574</v>
      </c>
      <c r="B236" s="2" t="s">
        <v>210</v>
      </c>
      <c r="C236" s="2" t="s">
        <v>575</v>
      </c>
      <c r="D236" s="2" t="s">
        <v>212</v>
      </c>
      <c r="E236" s="2" t="s">
        <v>576</v>
      </c>
      <c r="F236" s="3"/>
    </row>
    <row r="237" spans="1:6">
      <c r="A237" s="2" t="s">
        <v>577</v>
      </c>
      <c r="B237" s="2" t="s">
        <v>210</v>
      </c>
      <c r="C237" s="2" t="s">
        <v>578</v>
      </c>
      <c r="D237" s="2" t="s">
        <v>212</v>
      </c>
      <c r="E237" s="2" t="s">
        <v>579</v>
      </c>
      <c r="F237" s="3"/>
    </row>
    <row r="238" spans="1:6">
      <c r="A238" s="2" t="s">
        <v>580</v>
      </c>
      <c r="B238" s="2" t="s">
        <v>210</v>
      </c>
      <c r="C238" s="2" t="s">
        <v>581</v>
      </c>
      <c r="D238" s="2" t="s">
        <v>212</v>
      </c>
      <c r="E238" s="2" t="s">
        <v>307</v>
      </c>
      <c r="F238" s="3"/>
    </row>
    <row r="239" spans="1:6">
      <c r="A239" s="2" t="s">
        <v>582</v>
      </c>
      <c r="B239" s="2" t="s">
        <v>210</v>
      </c>
      <c r="C239" s="2" t="s">
        <v>583</v>
      </c>
      <c r="D239" s="2" t="s">
        <v>219</v>
      </c>
      <c r="E239" s="2" t="s">
        <v>396</v>
      </c>
      <c r="F239" s="3"/>
    </row>
    <row r="240" spans="1:6">
      <c r="A240" s="2" t="s">
        <v>584</v>
      </c>
      <c r="B240" s="2" t="s">
        <v>210</v>
      </c>
      <c r="C240" s="2" t="s">
        <v>585</v>
      </c>
      <c r="D240" s="2" t="s">
        <v>586</v>
      </c>
      <c r="E240" s="2" t="s">
        <v>264</v>
      </c>
      <c r="F240" s="3"/>
    </row>
    <row r="241" spans="1:6">
      <c r="A241" s="2" t="s">
        <v>587</v>
      </c>
      <c r="B241" s="2" t="s">
        <v>210</v>
      </c>
      <c r="C241" s="2" t="s">
        <v>588</v>
      </c>
      <c r="D241" s="2" t="s">
        <v>212</v>
      </c>
      <c r="E241" s="2" t="s">
        <v>589</v>
      </c>
      <c r="F241" s="3"/>
    </row>
    <row r="242" spans="1:6">
      <c r="A242" s="2" t="s">
        <v>590</v>
      </c>
      <c r="B242" s="2" t="s">
        <v>210</v>
      </c>
      <c r="C242" s="2" t="s">
        <v>591</v>
      </c>
      <c r="D242" s="2" t="s">
        <v>219</v>
      </c>
      <c r="E242" s="2" t="s">
        <v>592</v>
      </c>
      <c r="F242" s="3"/>
    </row>
    <row r="243" spans="1:6">
      <c r="A243" s="2" t="s">
        <v>593</v>
      </c>
      <c r="B243" s="2" t="s">
        <v>210</v>
      </c>
      <c r="C243" s="2" t="s">
        <v>591</v>
      </c>
      <c r="D243" s="2" t="s">
        <v>219</v>
      </c>
      <c r="E243" s="2" t="s">
        <v>592</v>
      </c>
      <c r="F243" s="3"/>
    </row>
    <row r="244" spans="1:6">
      <c r="A244" s="2" t="s">
        <v>594</v>
      </c>
      <c r="B244" s="2" t="s">
        <v>210</v>
      </c>
      <c r="C244" s="2" t="s">
        <v>591</v>
      </c>
      <c r="D244" s="2" t="s">
        <v>219</v>
      </c>
      <c r="E244" s="2" t="s">
        <v>592</v>
      </c>
      <c r="F244" s="3"/>
    </row>
    <row r="245" spans="1:6">
      <c r="A245" s="2" t="s">
        <v>595</v>
      </c>
      <c r="B245" s="2" t="s">
        <v>210</v>
      </c>
      <c r="C245" s="2" t="s">
        <v>591</v>
      </c>
      <c r="D245" s="2" t="s">
        <v>219</v>
      </c>
      <c r="E245" s="2" t="s">
        <v>592</v>
      </c>
      <c r="F245" s="3"/>
    </row>
    <row r="246" spans="1:6">
      <c r="A246" s="2"/>
      <c r="B246" s="2" t="s">
        <v>210</v>
      </c>
      <c r="C246" s="2" t="s">
        <v>596</v>
      </c>
      <c r="D246" s="2" t="s">
        <v>212</v>
      </c>
      <c r="E246" s="2" t="s">
        <v>118</v>
      </c>
      <c r="F246" s="3"/>
    </row>
    <row r="247" spans="1:6">
      <c r="A247" s="2"/>
      <c r="B247" s="2" t="s">
        <v>210</v>
      </c>
      <c r="C247" s="2" t="s">
        <v>597</v>
      </c>
      <c r="D247" s="2" t="s">
        <v>212</v>
      </c>
      <c r="E247" s="2" t="s">
        <v>118</v>
      </c>
      <c r="F247" s="3"/>
    </row>
    <row r="248" spans="1:6">
      <c r="A248" s="2"/>
      <c r="B248" s="2" t="s">
        <v>210</v>
      </c>
      <c r="C248" s="2" t="s">
        <v>598</v>
      </c>
      <c r="D248" s="2" t="s">
        <v>212</v>
      </c>
      <c r="E248" s="2" t="s">
        <v>118</v>
      </c>
      <c r="F248" s="3"/>
    </row>
    <row r="249" spans="1:6">
      <c r="A249" s="2"/>
      <c r="B249" s="2" t="s">
        <v>210</v>
      </c>
      <c r="C249" s="2" t="s">
        <v>598</v>
      </c>
      <c r="D249" s="2" t="s">
        <v>212</v>
      </c>
      <c r="E249" s="2" t="s">
        <v>118</v>
      </c>
      <c r="F249" s="3"/>
    </row>
    <row r="250" spans="1:6">
      <c r="A250" s="2"/>
      <c r="B250" s="2" t="s">
        <v>210</v>
      </c>
      <c r="C250" s="2" t="s">
        <v>599</v>
      </c>
      <c r="D250" s="2" t="s">
        <v>212</v>
      </c>
      <c r="E250" s="2" t="s">
        <v>118</v>
      </c>
      <c r="F250" s="3"/>
    </row>
    <row r="251" spans="1:6">
      <c r="A251" s="2"/>
      <c r="B251" s="2" t="s">
        <v>210</v>
      </c>
      <c r="C251" s="2" t="s">
        <v>600</v>
      </c>
      <c r="D251" s="2" t="s">
        <v>212</v>
      </c>
      <c r="E251" s="2" t="s">
        <v>118</v>
      </c>
      <c r="F251" s="3"/>
    </row>
    <row r="252" spans="1:6">
      <c r="A252" s="2"/>
      <c r="B252" s="2" t="s">
        <v>210</v>
      </c>
      <c r="C252" s="2" t="s">
        <v>601</v>
      </c>
      <c r="D252" s="2" t="s">
        <v>212</v>
      </c>
      <c r="E252" s="2" t="s">
        <v>118</v>
      </c>
      <c r="F252" s="3"/>
    </row>
    <row r="253" spans="1:6">
      <c r="A253" s="2"/>
      <c r="B253" s="2" t="s">
        <v>210</v>
      </c>
      <c r="C253" s="2" t="s">
        <v>602</v>
      </c>
      <c r="D253" s="2" t="s">
        <v>212</v>
      </c>
      <c r="E253" s="2" t="s">
        <v>118</v>
      </c>
      <c r="F253" s="3"/>
    </row>
    <row r="254" spans="1:6">
      <c r="A254" s="2"/>
      <c r="B254" s="2" t="s">
        <v>210</v>
      </c>
      <c r="C254" s="2" t="s">
        <v>603</v>
      </c>
      <c r="D254" s="2" t="s">
        <v>212</v>
      </c>
      <c r="E254" s="2" t="s">
        <v>118</v>
      </c>
      <c r="F254" s="3"/>
    </row>
    <row r="255" spans="1:6">
      <c r="A255" s="2"/>
      <c r="B255" s="2" t="s">
        <v>210</v>
      </c>
      <c r="C255" s="2" t="s">
        <v>604</v>
      </c>
      <c r="D255" s="2" t="s">
        <v>212</v>
      </c>
      <c r="E255" s="2" t="s">
        <v>118</v>
      </c>
      <c r="F255" s="3"/>
    </row>
    <row r="256" spans="1:6">
      <c r="A256" s="2"/>
      <c r="B256" s="2" t="s">
        <v>210</v>
      </c>
      <c r="C256" s="2" t="s">
        <v>605</v>
      </c>
      <c r="D256" s="2" t="s">
        <v>212</v>
      </c>
      <c r="E256" s="2" t="s">
        <v>118</v>
      </c>
      <c r="F256" s="3"/>
    </row>
    <row r="257" spans="1:6">
      <c r="A257" s="2"/>
      <c r="B257" s="2" t="s">
        <v>210</v>
      </c>
      <c r="C257" s="2" t="s">
        <v>606</v>
      </c>
      <c r="D257" s="2" t="s">
        <v>212</v>
      </c>
      <c r="E257" s="2" t="s">
        <v>118</v>
      </c>
      <c r="F257" s="3"/>
    </row>
    <row r="258" spans="1:6">
      <c r="A258" s="2"/>
      <c r="B258" s="2" t="s">
        <v>210</v>
      </c>
      <c r="C258" s="2" t="s">
        <v>607</v>
      </c>
      <c r="D258" s="2" t="s">
        <v>212</v>
      </c>
      <c r="E258" s="2" t="s">
        <v>118</v>
      </c>
      <c r="F258" s="3"/>
    </row>
    <row r="259" spans="1:6">
      <c r="A259" s="2"/>
      <c r="B259" s="2" t="s">
        <v>210</v>
      </c>
      <c r="C259" s="2" t="s">
        <v>608</v>
      </c>
      <c r="D259" s="2" t="s">
        <v>212</v>
      </c>
      <c r="E259" s="2" t="s">
        <v>118</v>
      </c>
      <c r="F259" s="3"/>
    </row>
    <row r="260" spans="1:6">
      <c r="A260" s="2"/>
      <c r="B260" s="2" t="s">
        <v>210</v>
      </c>
      <c r="C260" s="2" t="s">
        <v>609</v>
      </c>
      <c r="D260" s="2" t="s">
        <v>212</v>
      </c>
      <c r="E260" s="2" t="s">
        <v>118</v>
      </c>
      <c r="F260" s="3"/>
    </row>
    <row r="261" spans="1:6">
      <c r="A261" s="2"/>
      <c r="B261" s="2" t="s">
        <v>210</v>
      </c>
      <c r="C261" s="2" t="s">
        <v>609</v>
      </c>
      <c r="D261" s="2" t="s">
        <v>212</v>
      </c>
      <c r="E261" s="2" t="s">
        <v>118</v>
      </c>
      <c r="F261" s="3"/>
    </row>
    <row r="262" spans="1:6">
      <c r="A262" s="2"/>
      <c r="B262" s="2" t="s">
        <v>210</v>
      </c>
      <c r="C262" s="2" t="s">
        <v>610</v>
      </c>
      <c r="D262" s="2" t="s">
        <v>212</v>
      </c>
      <c r="E262" s="2" t="s">
        <v>118</v>
      </c>
      <c r="F262" s="3"/>
    </row>
    <row r="263" spans="1:6">
      <c r="A263" s="2"/>
      <c r="B263" s="2" t="s">
        <v>210</v>
      </c>
      <c r="C263" s="2" t="s">
        <v>611</v>
      </c>
      <c r="D263" s="2" t="s">
        <v>212</v>
      </c>
      <c r="E263" s="2" t="s">
        <v>118</v>
      </c>
      <c r="F263" s="3"/>
    </row>
    <row r="264" spans="1:6" ht="30">
      <c r="A264" s="2"/>
      <c r="B264" s="2" t="s">
        <v>210</v>
      </c>
      <c r="C264" s="4" t="s">
        <v>612</v>
      </c>
      <c r="D264" s="2" t="s">
        <v>212</v>
      </c>
      <c r="E264" s="2" t="s">
        <v>613</v>
      </c>
      <c r="F264" s="3"/>
    </row>
    <row r="265" spans="1:6" ht="30">
      <c r="A265" s="2"/>
      <c r="B265" s="2" t="s">
        <v>210</v>
      </c>
      <c r="C265" s="4" t="s">
        <v>614</v>
      </c>
      <c r="D265" s="2" t="s">
        <v>212</v>
      </c>
      <c r="E265" s="2" t="s">
        <v>613</v>
      </c>
      <c r="F265" s="3"/>
    </row>
    <row r="266" spans="1:6">
      <c r="A266" s="2"/>
      <c r="B266" s="2" t="s">
        <v>210</v>
      </c>
      <c r="C266" s="2" t="s">
        <v>615</v>
      </c>
      <c r="D266" s="2" t="s">
        <v>212</v>
      </c>
      <c r="E266" s="2" t="s">
        <v>616</v>
      </c>
      <c r="F266" s="3"/>
    </row>
    <row r="267" spans="1:6">
      <c r="A267" s="2"/>
      <c r="B267" s="2" t="s">
        <v>210</v>
      </c>
      <c r="C267" s="2" t="s">
        <v>617</v>
      </c>
      <c r="D267" s="2" t="s">
        <v>212</v>
      </c>
      <c r="E267" s="2" t="s">
        <v>616</v>
      </c>
      <c r="F267" s="3"/>
    </row>
    <row r="268" spans="1:6">
      <c r="A268" s="2"/>
      <c r="B268" s="2" t="s">
        <v>210</v>
      </c>
      <c r="C268" s="2" t="s">
        <v>618</v>
      </c>
      <c r="D268" s="2" t="s">
        <v>212</v>
      </c>
      <c r="E268" s="2" t="s">
        <v>616</v>
      </c>
      <c r="F268" s="3"/>
    </row>
    <row r="269" spans="1:6">
      <c r="A269" s="2"/>
      <c r="B269" s="2" t="s">
        <v>210</v>
      </c>
      <c r="C269" s="2" t="s">
        <v>619</v>
      </c>
      <c r="D269" s="2" t="s">
        <v>212</v>
      </c>
      <c r="E269" s="2" t="s">
        <v>616</v>
      </c>
      <c r="F269" s="3"/>
    </row>
    <row r="270" spans="1:6">
      <c r="A270" s="2"/>
      <c r="B270" s="2" t="s">
        <v>210</v>
      </c>
      <c r="C270" s="2" t="s">
        <v>620</v>
      </c>
      <c r="D270" s="2" t="s">
        <v>212</v>
      </c>
      <c r="E270" s="2" t="s">
        <v>616</v>
      </c>
      <c r="F270" s="3"/>
    </row>
    <row r="271" spans="1:6">
      <c r="A271" s="2"/>
      <c r="B271" s="2" t="s">
        <v>210</v>
      </c>
      <c r="C271" s="2" t="s">
        <v>621</v>
      </c>
      <c r="D271" s="2" t="s">
        <v>212</v>
      </c>
      <c r="E271" s="2" t="s">
        <v>616</v>
      </c>
      <c r="F271" s="3"/>
    </row>
    <row r="272" spans="1:6">
      <c r="A272" s="2"/>
      <c r="B272" s="2" t="s">
        <v>210</v>
      </c>
      <c r="C272" s="2" t="s">
        <v>622</v>
      </c>
      <c r="D272" s="2" t="s">
        <v>212</v>
      </c>
      <c r="E272" s="2" t="s">
        <v>118</v>
      </c>
      <c r="F272" s="3"/>
    </row>
    <row r="273" spans="1:6">
      <c r="A273" s="2" t="s">
        <v>623</v>
      </c>
      <c r="B273" s="2" t="s">
        <v>210</v>
      </c>
      <c r="C273" s="2" t="s">
        <v>624</v>
      </c>
      <c r="D273" s="2" t="s">
        <v>212</v>
      </c>
      <c r="E273" s="2" t="s">
        <v>625</v>
      </c>
      <c r="F273" s="3"/>
    </row>
    <row r="274" spans="1:6">
      <c r="A274" s="2" t="s">
        <v>626</v>
      </c>
      <c r="B274" s="2" t="s">
        <v>210</v>
      </c>
      <c r="C274" s="2" t="s">
        <v>627</v>
      </c>
      <c r="D274" s="2" t="s">
        <v>212</v>
      </c>
      <c r="E274" s="2" t="s">
        <v>272</v>
      </c>
      <c r="F274" s="3"/>
    </row>
    <row r="275" spans="1:6">
      <c r="A275" s="2"/>
      <c r="B275" s="2" t="s">
        <v>210</v>
      </c>
      <c r="C275" s="2" t="s">
        <v>628</v>
      </c>
      <c r="D275" s="2" t="s">
        <v>212</v>
      </c>
      <c r="E275" s="2" t="s">
        <v>613</v>
      </c>
      <c r="F275" s="3"/>
    </row>
    <row r="276" spans="1:6" ht="45">
      <c r="A276" s="2"/>
      <c r="B276" s="2" t="s">
        <v>210</v>
      </c>
      <c r="C276" s="4" t="s">
        <v>629</v>
      </c>
      <c r="D276" s="2" t="s">
        <v>212</v>
      </c>
      <c r="E276" s="2" t="s">
        <v>613</v>
      </c>
      <c r="F276" s="3"/>
    </row>
    <row r="277" spans="1:6">
      <c r="A277" s="2" t="s">
        <v>630</v>
      </c>
      <c r="B277" s="2" t="s">
        <v>210</v>
      </c>
      <c r="C277" s="2" t="s">
        <v>631</v>
      </c>
      <c r="D277" s="2" t="s">
        <v>212</v>
      </c>
      <c r="E277" s="2" t="s">
        <v>272</v>
      </c>
      <c r="F277" s="3"/>
    </row>
    <row r="278" spans="1:6">
      <c r="A278" s="2" t="s">
        <v>632</v>
      </c>
      <c r="B278" s="2" t="s">
        <v>210</v>
      </c>
      <c r="C278" s="2" t="s">
        <v>633</v>
      </c>
      <c r="D278" s="2" t="s">
        <v>212</v>
      </c>
      <c r="E278" s="2" t="s">
        <v>213</v>
      </c>
      <c r="F278" s="3"/>
    </row>
    <row r="279" spans="1:6">
      <c r="A279" s="2" t="s">
        <v>634</v>
      </c>
      <c r="B279" s="2" t="s">
        <v>210</v>
      </c>
      <c r="C279" s="2" t="s">
        <v>635</v>
      </c>
      <c r="D279" s="2" t="s">
        <v>212</v>
      </c>
      <c r="E279" s="2" t="s">
        <v>272</v>
      </c>
      <c r="F279" s="3"/>
    </row>
    <row r="280" spans="1:6">
      <c r="A280" s="2" t="s">
        <v>636</v>
      </c>
      <c r="B280" s="2" t="s">
        <v>210</v>
      </c>
      <c r="C280" s="2" t="s">
        <v>637</v>
      </c>
      <c r="D280" s="2" t="s">
        <v>212</v>
      </c>
      <c r="E280" s="2" t="s">
        <v>213</v>
      </c>
      <c r="F280" s="3"/>
    </row>
    <row r="281" spans="1:6">
      <c r="A281" s="2"/>
      <c r="B281" s="2" t="s">
        <v>210</v>
      </c>
      <c r="C281" s="2" t="s">
        <v>638</v>
      </c>
      <c r="D281" s="2" t="s">
        <v>212</v>
      </c>
      <c r="E281" s="2" t="s">
        <v>118</v>
      </c>
      <c r="F281" s="3"/>
    </row>
    <row r="282" spans="1:6">
      <c r="A282" s="2" t="s">
        <v>639</v>
      </c>
      <c r="B282" s="2" t="s">
        <v>210</v>
      </c>
      <c r="C282" s="2" t="s">
        <v>640</v>
      </c>
      <c r="D282" s="2" t="s">
        <v>212</v>
      </c>
      <c r="E282" s="2" t="s">
        <v>272</v>
      </c>
      <c r="F282" s="3"/>
    </row>
    <row r="283" spans="1:6">
      <c r="A283" s="2" t="s">
        <v>641</v>
      </c>
      <c r="B283" s="2" t="s">
        <v>210</v>
      </c>
      <c r="C283" s="2" t="s">
        <v>642</v>
      </c>
      <c r="D283" s="2" t="s">
        <v>212</v>
      </c>
      <c r="E283" s="2" t="s">
        <v>272</v>
      </c>
      <c r="F283" s="3"/>
    </row>
    <row r="284" spans="1:6">
      <c r="A284" s="2" t="s">
        <v>643</v>
      </c>
      <c r="B284" s="2" t="s">
        <v>210</v>
      </c>
      <c r="C284" s="2" t="s">
        <v>644</v>
      </c>
      <c r="D284" s="2" t="s">
        <v>212</v>
      </c>
      <c r="E284" s="2" t="s">
        <v>272</v>
      </c>
      <c r="F284" s="3"/>
    </row>
    <row r="285" spans="1:6">
      <c r="A285" s="2"/>
      <c r="B285" s="2" t="s">
        <v>210</v>
      </c>
      <c r="C285" s="2" t="s">
        <v>645</v>
      </c>
      <c r="D285" s="2" t="s">
        <v>212</v>
      </c>
      <c r="E285" s="2" t="s">
        <v>118</v>
      </c>
      <c r="F285" s="3"/>
    </row>
    <row r="286" spans="1:6">
      <c r="A286" s="2" t="s">
        <v>646</v>
      </c>
      <c r="B286" s="2" t="s">
        <v>210</v>
      </c>
      <c r="C286" s="2" t="s">
        <v>647</v>
      </c>
      <c r="D286" s="2" t="s">
        <v>212</v>
      </c>
      <c r="E286" s="2" t="s">
        <v>31</v>
      </c>
      <c r="F286" s="3"/>
    </row>
    <row r="287" spans="1:6">
      <c r="A287" s="2" t="s">
        <v>648</v>
      </c>
      <c r="B287" s="2" t="s">
        <v>210</v>
      </c>
      <c r="C287" s="2" t="s">
        <v>649</v>
      </c>
      <c r="D287" s="2" t="s">
        <v>212</v>
      </c>
      <c r="E287" s="2" t="s">
        <v>650</v>
      </c>
      <c r="F287" s="3"/>
    </row>
    <row r="288" spans="1:6">
      <c r="A288" s="2" t="s">
        <v>651</v>
      </c>
      <c r="B288" s="2" t="s">
        <v>210</v>
      </c>
      <c r="C288" s="2" t="s">
        <v>652</v>
      </c>
      <c r="D288" s="2" t="s">
        <v>212</v>
      </c>
      <c r="E288" s="2" t="s">
        <v>31</v>
      </c>
      <c r="F288" s="3"/>
    </row>
    <row r="289" spans="1:6">
      <c r="A289" s="2" t="s">
        <v>653</v>
      </c>
      <c r="B289" s="2" t="s">
        <v>210</v>
      </c>
      <c r="C289" s="2" t="s">
        <v>654</v>
      </c>
      <c r="D289" s="2" t="s">
        <v>212</v>
      </c>
      <c r="E289" s="2" t="s">
        <v>31</v>
      </c>
      <c r="F289" s="3"/>
    </row>
    <row r="290" spans="1:6">
      <c r="A290" s="2"/>
      <c r="B290" s="2" t="s">
        <v>210</v>
      </c>
      <c r="C290" s="2" t="s">
        <v>655</v>
      </c>
      <c r="D290" s="2" t="s">
        <v>212</v>
      </c>
      <c r="E290" s="2" t="s">
        <v>118</v>
      </c>
      <c r="F290" s="3"/>
    </row>
    <row r="291" spans="1:6">
      <c r="A291" s="2"/>
      <c r="B291" s="2" t="s">
        <v>210</v>
      </c>
      <c r="C291" s="2" t="s">
        <v>656</v>
      </c>
      <c r="D291" s="2" t="s">
        <v>212</v>
      </c>
      <c r="E291" s="2" t="s">
        <v>118</v>
      </c>
      <c r="F291" s="3"/>
    </row>
    <row r="292" spans="1:6">
      <c r="A292" s="2"/>
      <c r="B292" s="2" t="s">
        <v>210</v>
      </c>
      <c r="C292" s="2" t="s">
        <v>657</v>
      </c>
      <c r="D292" s="2" t="s">
        <v>212</v>
      </c>
      <c r="E292" s="2" t="s">
        <v>118</v>
      </c>
      <c r="F292" s="3"/>
    </row>
    <row r="293" spans="1:6">
      <c r="A293" s="2"/>
      <c r="B293" s="2" t="s">
        <v>210</v>
      </c>
      <c r="C293" s="2" t="s">
        <v>658</v>
      </c>
      <c r="D293" s="2" t="s">
        <v>212</v>
      </c>
      <c r="E293" s="2" t="s">
        <v>118</v>
      </c>
      <c r="F293" s="3"/>
    </row>
    <row r="294" spans="1:6">
      <c r="A294" s="2"/>
      <c r="B294" s="2" t="s">
        <v>210</v>
      </c>
      <c r="C294" s="2" t="s">
        <v>659</v>
      </c>
      <c r="D294" s="2" t="s">
        <v>212</v>
      </c>
      <c r="E294" s="2" t="s">
        <v>118</v>
      </c>
      <c r="F294" s="3"/>
    </row>
    <row r="295" spans="1:6" ht="30">
      <c r="A295" s="2"/>
      <c r="B295" s="2" t="s">
        <v>210</v>
      </c>
      <c r="C295" s="4" t="s">
        <v>660</v>
      </c>
      <c r="D295" s="2" t="s">
        <v>212</v>
      </c>
      <c r="E295" s="2" t="s">
        <v>613</v>
      </c>
      <c r="F295" s="3"/>
    </row>
    <row r="296" spans="1:6" ht="45">
      <c r="A296" s="2"/>
      <c r="B296" s="2" t="s">
        <v>210</v>
      </c>
      <c r="C296" s="4" t="s">
        <v>661</v>
      </c>
      <c r="D296" s="2" t="s">
        <v>212</v>
      </c>
      <c r="E296" s="2" t="s">
        <v>118</v>
      </c>
      <c r="F296" s="3"/>
    </row>
    <row r="297" spans="1:6">
      <c r="A297" s="2"/>
      <c r="B297" s="2" t="s">
        <v>210</v>
      </c>
      <c r="C297" s="2" t="s">
        <v>662</v>
      </c>
      <c r="D297" s="2" t="s">
        <v>212</v>
      </c>
      <c r="E297" s="2" t="s">
        <v>118</v>
      </c>
      <c r="F297" s="3"/>
    </row>
    <row r="298" spans="1:6">
      <c r="A298" s="2"/>
      <c r="B298" s="2" t="s">
        <v>210</v>
      </c>
      <c r="C298" s="2" t="s">
        <v>663</v>
      </c>
      <c r="D298" s="2" t="s">
        <v>212</v>
      </c>
      <c r="E298" s="2" t="s">
        <v>118</v>
      </c>
      <c r="F298" s="3"/>
    </row>
    <row r="299" spans="1:6">
      <c r="A299" s="2"/>
      <c r="B299" s="2" t="s">
        <v>210</v>
      </c>
      <c r="C299" s="2" t="s">
        <v>664</v>
      </c>
      <c r="D299" s="2" t="s">
        <v>212</v>
      </c>
      <c r="E299" s="2" t="s">
        <v>616</v>
      </c>
      <c r="F299" s="3"/>
    </row>
    <row r="300" spans="1:6">
      <c r="A300" s="2"/>
      <c r="B300" s="2" t="s">
        <v>210</v>
      </c>
      <c r="C300" s="2" t="s">
        <v>665</v>
      </c>
      <c r="D300" s="2" t="s">
        <v>212</v>
      </c>
      <c r="E300" s="2" t="s">
        <v>666</v>
      </c>
      <c r="F300" s="3"/>
    </row>
    <row r="301" spans="1:6">
      <c r="A301" s="2"/>
      <c r="B301" s="2" t="s">
        <v>210</v>
      </c>
      <c r="C301" s="2" t="s">
        <v>667</v>
      </c>
      <c r="D301" s="2" t="s">
        <v>212</v>
      </c>
      <c r="E301" s="2" t="s">
        <v>616</v>
      </c>
      <c r="F301" s="3"/>
    </row>
    <row r="302" spans="1:6">
      <c r="A302" s="2"/>
      <c r="B302" s="2" t="s">
        <v>210</v>
      </c>
      <c r="C302" s="2" t="s">
        <v>668</v>
      </c>
      <c r="D302" s="2" t="s">
        <v>212</v>
      </c>
      <c r="E302" s="2" t="s">
        <v>616</v>
      </c>
      <c r="F302" s="3"/>
    </row>
    <row r="303" spans="1:6">
      <c r="A303" s="2"/>
      <c r="B303" s="2" t="s">
        <v>210</v>
      </c>
      <c r="C303" s="2" t="s">
        <v>669</v>
      </c>
      <c r="D303" s="2" t="s">
        <v>212</v>
      </c>
      <c r="E303" s="2" t="s">
        <v>616</v>
      </c>
      <c r="F303" s="3"/>
    </row>
    <row r="304" spans="1:6">
      <c r="A304" s="2"/>
      <c r="B304" s="2" t="s">
        <v>210</v>
      </c>
      <c r="C304" s="2" t="s">
        <v>670</v>
      </c>
      <c r="D304" s="2" t="s">
        <v>212</v>
      </c>
      <c r="E304" s="2" t="s">
        <v>616</v>
      </c>
      <c r="F304" s="3"/>
    </row>
    <row r="305" spans="1:6">
      <c r="A305" s="2"/>
      <c r="B305" s="2" t="s">
        <v>210</v>
      </c>
      <c r="C305" s="2" t="s">
        <v>671</v>
      </c>
      <c r="D305" s="2" t="s">
        <v>212</v>
      </c>
      <c r="E305" s="2" t="s">
        <v>118</v>
      </c>
      <c r="F305" s="3"/>
    </row>
    <row r="306" spans="1:6">
      <c r="A306" s="2"/>
      <c r="B306" s="2" t="s">
        <v>210</v>
      </c>
      <c r="C306" s="2" t="s">
        <v>671</v>
      </c>
      <c r="D306" s="2" t="s">
        <v>212</v>
      </c>
      <c r="E306" s="2" t="s">
        <v>118</v>
      </c>
      <c r="F306" s="3"/>
    </row>
    <row r="307" spans="1:6">
      <c r="A307" s="2"/>
      <c r="B307" s="2" t="s">
        <v>210</v>
      </c>
      <c r="C307" s="2" t="s">
        <v>671</v>
      </c>
      <c r="D307" s="2" t="s">
        <v>212</v>
      </c>
      <c r="E307" s="2" t="s">
        <v>118</v>
      </c>
      <c r="F307" s="3"/>
    </row>
    <row r="308" spans="1:6">
      <c r="A308" s="2"/>
      <c r="B308" s="2" t="s">
        <v>210</v>
      </c>
      <c r="C308" s="2" t="s">
        <v>672</v>
      </c>
      <c r="D308" s="2" t="s">
        <v>212</v>
      </c>
      <c r="E308" s="2" t="s">
        <v>118</v>
      </c>
      <c r="F308" s="3"/>
    </row>
    <row r="309" spans="1:6" ht="45">
      <c r="A309" s="2"/>
      <c r="B309" s="2" t="s">
        <v>210</v>
      </c>
      <c r="C309" s="4" t="s">
        <v>673</v>
      </c>
      <c r="D309" s="2" t="s">
        <v>212</v>
      </c>
      <c r="E309" s="2" t="s">
        <v>616</v>
      </c>
      <c r="F309" s="3"/>
    </row>
    <row r="310" spans="1:6">
      <c r="A310" s="2"/>
      <c r="B310" s="2" t="s">
        <v>210</v>
      </c>
      <c r="C310" s="2" t="s">
        <v>674</v>
      </c>
      <c r="D310" s="2" t="s">
        <v>212</v>
      </c>
      <c r="E310" s="2" t="s">
        <v>118</v>
      </c>
      <c r="F310" s="3"/>
    </row>
    <row r="311" spans="1:6" ht="60">
      <c r="A311" s="2"/>
      <c r="B311" s="2" t="s">
        <v>210</v>
      </c>
      <c r="C311" s="4" t="s">
        <v>675</v>
      </c>
      <c r="D311" s="2" t="s">
        <v>212</v>
      </c>
      <c r="E311" s="2" t="s">
        <v>616</v>
      </c>
      <c r="F311" s="3"/>
    </row>
    <row r="312" spans="1:6">
      <c r="A312" s="2"/>
      <c r="B312" s="2" t="s">
        <v>210</v>
      </c>
      <c r="C312" s="2" t="s">
        <v>676</v>
      </c>
      <c r="D312" s="2" t="s">
        <v>212</v>
      </c>
      <c r="E312" s="2" t="s">
        <v>616</v>
      </c>
      <c r="F312" s="3"/>
    </row>
    <row r="313" spans="1:6">
      <c r="A313" s="2"/>
      <c r="B313" s="2" t="s">
        <v>210</v>
      </c>
      <c r="C313" s="2" t="s">
        <v>677</v>
      </c>
      <c r="D313" s="2" t="s">
        <v>212</v>
      </c>
      <c r="E313" s="2" t="s">
        <v>616</v>
      </c>
      <c r="F313" s="3"/>
    </row>
    <row r="314" spans="1:6">
      <c r="A314" s="2"/>
      <c r="B314" s="2" t="s">
        <v>210</v>
      </c>
      <c r="C314" s="2" t="s">
        <v>678</v>
      </c>
      <c r="D314" s="2" t="s">
        <v>212</v>
      </c>
      <c r="E314" s="2" t="s">
        <v>616</v>
      </c>
      <c r="F314" s="3"/>
    </row>
    <row r="315" spans="1:6">
      <c r="A315" s="2"/>
      <c r="B315" s="2" t="s">
        <v>210</v>
      </c>
      <c r="C315" s="2" t="s">
        <v>679</v>
      </c>
      <c r="D315" s="2" t="s">
        <v>212</v>
      </c>
      <c r="E315" s="2" t="s">
        <v>616</v>
      </c>
      <c r="F315" s="3"/>
    </row>
    <row r="316" spans="1:6" ht="60">
      <c r="A316" s="2"/>
      <c r="B316" s="2" t="s">
        <v>210</v>
      </c>
      <c r="C316" s="4" t="s">
        <v>680</v>
      </c>
      <c r="D316" s="2" t="s">
        <v>212</v>
      </c>
      <c r="E316" s="2" t="s">
        <v>616</v>
      </c>
      <c r="F316" s="3"/>
    </row>
    <row r="317" spans="1:6" ht="45">
      <c r="A317" s="2"/>
      <c r="B317" s="2" t="s">
        <v>210</v>
      </c>
      <c r="C317" s="4" t="s">
        <v>681</v>
      </c>
      <c r="D317" s="2" t="s">
        <v>212</v>
      </c>
      <c r="E317" s="2" t="s">
        <v>616</v>
      </c>
      <c r="F317" s="3"/>
    </row>
    <row r="318" spans="1:6">
      <c r="A318" s="2"/>
      <c r="B318" s="2" t="s">
        <v>210</v>
      </c>
      <c r="C318" s="2" t="s">
        <v>682</v>
      </c>
      <c r="D318" s="2" t="s">
        <v>212</v>
      </c>
      <c r="E318" s="2" t="s">
        <v>616</v>
      </c>
      <c r="F318" s="3"/>
    </row>
    <row r="319" spans="1:6">
      <c r="A319" s="2"/>
      <c r="B319" s="2" t="s">
        <v>210</v>
      </c>
      <c r="C319" s="2" t="s">
        <v>683</v>
      </c>
      <c r="D319" s="2" t="s">
        <v>212</v>
      </c>
      <c r="E319" s="2" t="s">
        <v>616</v>
      </c>
      <c r="F319" s="3"/>
    </row>
    <row r="320" spans="1:6">
      <c r="A320" s="2" t="s">
        <v>684</v>
      </c>
      <c r="B320" s="2" t="s">
        <v>210</v>
      </c>
      <c r="C320" s="2" t="s">
        <v>685</v>
      </c>
      <c r="D320" s="2" t="s">
        <v>212</v>
      </c>
      <c r="E320" s="2" t="s">
        <v>686</v>
      </c>
      <c r="F320" s="3"/>
    </row>
    <row r="321" spans="1:6">
      <c r="A321" s="2" t="s">
        <v>687</v>
      </c>
      <c r="B321" s="2" t="s">
        <v>210</v>
      </c>
      <c r="C321" s="2" t="s">
        <v>688</v>
      </c>
      <c r="D321" s="2" t="s">
        <v>212</v>
      </c>
      <c r="E321" s="2" t="s">
        <v>686</v>
      </c>
      <c r="F321" s="3"/>
    </row>
    <row r="322" spans="1:6">
      <c r="A322" s="2" t="s">
        <v>689</v>
      </c>
      <c r="B322" s="2" t="s">
        <v>210</v>
      </c>
      <c r="C322" s="2" t="s">
        <v>690</v>
      </c>
      <c r="D322" s="2" t="s">
        <v>212</v>
      </c>
      <c r="E322" s="2" t="s">
        <v>686</v>
      </c>
      <c r="F322" s="3"/>
    </row>
    <row r="323" spans="1:6">
      <c r="A323" s="2"/>
      <c r="B323" s="2" t="s">
        <v>210</v>
      </c>
      <c r="C323" s="2" t="s">
        <v>691</v>
      </c>
      <c r="D323" s="2" t="s">
        <v>212</v>
      </c>
      <c r="E323" s="2" t="s">
        <v>118</v>
      </c>
      <c r="F323" s="3"/>
    </row>
    <row r="324" spans="1:6">
      <c r="A324" s="2"/>
      <c r="B324" s="2" t="s">
        <v>210</v>
      </c>
      <c r="C324" s="2" t="s">
        <v>692</v>
      </c>
      <c r="D324" s="2" t="s">
        <v>212</v>
      </c>
      <c r="E324" s="2" t="s">
        <v>613</v>
      </c>
      <c r="F324" s="3"/>
    </row>
    <row r="325" spans="1:6" ht="45">
      <c r="A325" s="2" t="s">
        <v>693</v>
      </c>
      <c r="B325" s="2" t="s">
        <v>210</v>
      </c>
      <c r="C325" s="4" t="s">
        <v>694</v>
      </c>
      <c r="D325" s="2" t="s">
        <v>212</v>
      </c>
      <c r="E325" s="2" t="s">
        <v>686</v>
      </c>
      <c r="F325" s="3"/>
    </row>
    <row r="326" spans="1:6">
      <c r="A326" s="2"/>
      <c r="B326" s="2" t="s">
        <v>210</v>
      </c>
      <c r="C326" s="2" t="s">
        <v>695</v>
      </c>
      <c r="D326" s="2" t="s">
        <v>212</v>
      </c>
      <c r="E326" s="2" t="s">
        <v>613</v>
      </c>
      <c r="F326" s="3"/>
    </row>
    <row r="327" spans="1:6" ht="30">
      <c r="A327" s="2" t="s">
        <v>696</v>
      </c>
      <c r="B327" s="2" t="s">
        <v>210</v>
      </c>
      <c r="C327" s="4" t="s">
        <v>697</v>
      </c>
      <c r="D327" s="2" t="s">
        <v>212</v>
      </c>
      <c r="E327" s="2" t="s">
        <v>686</v>
      </c>
      <c r="F327" s="3"/>
    </row>
    <row r="328" spans="1:6" ht="30">
      <c r="A328" s="2" t="s">
        <v>698</v>
      </c>
      <c r="B328" s="2" t="s">
        <v>210</v>
      </c>
      <c r="C328" s="4" t="s">
        <v>699</v>
      </c>
      <c r="D328" s="2" t="s">
        <v>212</v>
      </c>
      <c r="E328" s="2" t="s">
        <v>625</v>
      </c>
      <c r="F328" s="3"/>
    </row>
    <row r="329" spans="1:6" ht="30">
      <c r="A329" s="2" t="s">
        <v>700</v>
      </c>
      <c r="B329" s="2" t="s">
        <v>210</v>
      </c>
      <c r="C329" s="4" t="s">
        <v>701</v>
      </c>
      <c r="D329" s="2" t="s">
        <v>212</v>
      </c>
      <c r="E329" s="2" t="s">
        <v>625</v>
      </c>
      <c r="F329" s="3"/>
    </row>
    <row r="330" spans="1:6">
      <c r="A330" s="2"/>
      <c r="B330" s="2" t="s">
        <v>210</v>
      </c>
      <c r="C330" s="2" t="s">
        <v>702</v>
      </c>
      <c r="D330" s="2" t="s">
        <v>212</v>
      </c>
      <c r="E330" s="2" t="s">
        <v>616</v>
      </c>
      <c r="F330" s="3"/>
    </row>
    <row r="331" spans="1:6">
      <c r="A331" s="2"/>
      <c r="B331" s="2" t="s">
        <v>210</v>
      </c>
      <c r="C331" s="2" t="s">
        <v>703</v>
      </c>
      <c r="D331" s="2" t="s">
        <v>212</v>
      </c>
      <c r="E331" s="2" t="s">
        <v>616</v>
      </c>
      <c r="F331" s="3"/>
    </row>
    <row r="332" spans="1:6">
      <c r="A332" s="2"/>
      <c r="B332" s="2" t="s">
        <v>210</v>
      </c>
      <c r="C332" s="2" t="s">
        <v>704</v>
      </c>
      <c r="D332" s="2" t="s">
        <v>212</v>
      </c>
      <c r="E332" s="2" t="s">
        <v>616</v>
      </c>
      <c r="F332" s="3"/>
    </row>
    <row r="333" spans="1:6">
      <c r="A333" s="2"/>
      <c r="B333" s="2" t="s">
        <v>210</v>
      </c>
      <c r="C333" s="2" t="s">
        <v>705</v>
      </c>
      <c r="D333" s="2" t="s">
        <v>212</v>
      </c>
      <c r="E333" s="2" t="s">
        <v>616</v>
      </c>
      <c r="F333" s="3"/>
    </row>
    <row r="334" spans="1:6">
      <c r="A334" s="2"/>
      <c r="B334" s="2" t="s">
        <v>210</v>
      </c>
      <c r="C334" s="2" t="s">
        <v>706</v>
      </c>
      <c r="D334" s="2" t="s">
        <v>212</v>
      </c>
      <c r="E334" s="2" t="s">
        <v>616</v>
      </c>
      <c r="F334" s="3"/>
    </row>
    <row r="335" spans="1:6">
      <c r="A335" s="2"/>
      <c r="B335" s="2" t="s">
        <v>210</v>
      </c>
      <c r="C335" s="2" t="s">
        <v>707</v>
      </c>
      <c r="D335" s="2" t="s">
        <v>212</v>
      </c>
      <c r="E335" s="2" t="s">
        <v>616</v>
      </c>
      <c r="F335" s="3"/>
    </row>
    <row r="336" spans="1:6">
      <c r="A336" s="2"/>
      <c r="B336" s="2" t="s">
        <v>210</v>
      </c>
      <c r="C336" s="2" t="s">
        <v>708</v>
      </c>
      <c r="D336" s="2" t="s">
        <v>212</v>
      </c>
      <c r="E336" s="2" t="s">
        <v>666</v>
      </c>
      <c r="F336" s="3"/>
    </row>
    <row r="337" spans="1:6">
      <c r="A337" s="2"/>
      <c r="B337" s="2" t="s">
        <v>210</v>
      </c>
      <c r="C337" s="2" t="s">
        <v>709</v>
      </c>
      <c r="D337" s="2" t="s">
        <v>212</v>
      </c>
      <c r="E337" s="2" t="s">
        <v>616</v>
      </c>
      <c r="F337" s="3"/>
    </row>
    <row r="338" spans="1:6">
      <c r="A338" s="2"/>
      <c r="B338" s="2" t="s">
        <v>210</v>
      </c>
      <c r="C338" s="2" t="s">
        <v>710</v>
      </c>
      <c r="D338" s="2" t="s">
        <v>212</v>
      </c>
      <c r="E338" s="2" t="s">
        <v>118</v>
      </c>
      <c r="F338" s="3"/>
    </row>
    <row r="339" spans="1:6">
      <c r="A339" s="2"/>
      <c r="B339" s="2" t="s">
        <v>210</v>
      </c>
      <c r="C339" s="2" t="s">
        <v>711</v>
      </c>
      <c r="D339" s="2" t="s">
        <v>212</v>
      </c>
      <c r="E339" s="2" t="s">
        <v>118</v>
      </c>
      <c r="F339" s="3"/>
    </row>
    <row r="340" spans="1:6">
      <c r="A340" s="2"/>
      <c r="B340" s="2" t="s">
        <v>210</v>
      </c>
      <c r="C340" s="2" t="s">
        <v>712</v>
      </c>
      <c r="D340" s="2" t="s">
        <v>212</v>
      </c>
      <c r="E340" s="2" t="s">
        <v>613</v>
      </c>
      <c r="F340" s="3"/>
    </row>
    <row r="341" spans="1:6">
      <c r="A341" s="2"/>
      <c r="B341" s="2" t="s">
        <v>210</v>
      </c>
      <c r="C341" s="2" t="s">
        <v>713</v>
      </c>
      <c r="D341" s="2" t="s">
        <v>212</v>
      </c>
      <c r="E341" s="2" t="s">
        <v>118</v>
      </c>
      <c r="F341" s="3"/>
    </row>
    <row r="342" spans="1:6">
      <c r="A342" s="2"/>
      <c r="B342" s="2" t="s">
        <v>210</v>
      </c>
      <c r="C342" s="2" t="s">
        <v>714</v>
      </c>
      <c r="D342" s="2" t="s">
        <v>212</v>
      </c>
      <c r="E342" s="2" t="s">
        <v>118</v>
      </c>
      <c r="F342" s="3"/>
    </row>
    <row r="343" spans="1:6">
      <c r="A343" s="2"/>
      <c r="B343" s="2" t="s">
        <v>210</v>
      </c>
      <c r="C343" s="2" t="s">
        <v>715</v>
      </c>
      <c r="D343" s="2" t="s">
        <v>212</v>
      </c>
      <c r="E343" s="2" t="s">
        <v>118</v>
      </c>
      <c r="F343" s="3"/>
    </row>
    <row r="344" spans="1:6">
      <c r="A344" s="2"/>
      <c r="B344" s="2" t="s">
        <v>210</v>
      </c>
      <c r="C344" s="2" t="s">
        <v>716</v>
      </c>
      <c r="D344" s="2" t="s">
        <v>212</v>
      </c>
      <c r="E344" s="2" t="s">
        <v>118</v>
      </c>
      <c r="F344" s="3"/>
    </row>
    <row r="345" spans="1:6">
      <c r="A345" s="2"/>
      <c r="B345" s="2" t="s">
        <v>210</v>
      </c>
      <c r="C345" s="2" t="s">
        <v>717</v>
      </c>
      <c r="D345" s="2" t="s">
        <v>212</v>
      </c>
      <c r="E345" s="2" t="s">
        <v>118</v>
      </c>
      <c r="F345" s="3"/>
    </row>
    <row r="346" spans="1:6">
      <c r="A346" s="2"/>
      <c r="B346" s="2" t="s">
        <v>210</v>
      </c>
      <c r="C346" s="2" t="s">
        <v>718</v>
      </c>
      <c r="D346" s="2" t="s">
        <v>212</v>
      </c>
      <c r="E346" s="2" t="s">
        <v>118</v>
      </c>
      <c r="F346" s="3"/>
    </row>
    <row r="347" spans="1:6">
      <c r="A347" s="2"/>
      <c r="B347" s="2" t="s">
        <v>210</v>
      </c>
      <c r="C347" s="2" t="s">
        <v>718</v>
      </c>
      <c r="D347" s="2" t="s">
        <v>212</v>
      </c>
      <c r="E347" s="2" t="s">
        <v>118</v>
      </c>
      <c r="F347" s="3"/>
    </row>
    <row r="348" spans="1:6">
      <c r="A348" s="2"/>
      <c r="B348" s="2" t="s">
        <v>210</v>
      </c>
      <c r="C348" s="2" t="s">
        <v>719</v>
      </c>
      <c r="D348" s="2" t="s">
        <v>212</v>
      </c>
      <c r="E348" s="2" t="s">
        <v>118</v>
      </c>
      <c r="F348" s="3"/>
    </row>
    <row r="349" spans="1:6">
      <c r="A349" s="2"/>
      <c r="B349" s="2" t="s">
        <v>210</v>
      </c>
      <c r="C349" s="2" t="s">
        <v>720</v>
      </c>
      <c r="D349" s="2" t="s">
        <v>212</v>
      </c>
      <c r="E349" s="2" t="s">
        <v>118</v>
      </c>
      <c r="F349" s="3"/>
    </row>
    <row r="350" spans="1:6">
      <c r="A350" s="2"/>
      <c r="B350" s="2" t="s">
        <v>210</v>
      </c>
      <c r="C350" s="2" t="s">
        <v>720</v>
      </c>
      <c r="D350" s="2" t="s">
        <v>212</v>
      </c>
      <c r="E350" s="2" t="s">
        <v>118</v>
      </c>
      <c r="F350" s="3"/>
    </row>
    <row r="351" spans="1:6">
      <c r="A351" s="2"/>
      <c r="B351" s="2" t="s">
        <v>210</v>
      </c>
      <c r="C351" s="2" t="s">
        <v>721</v>
      </c>
      <c r="D351" s="2" t="s">
        <v>212</v>
      </c>
      <c r="E351" s="2" t="s">
        <v>118</v>
      </c>
      <c r="F351" s="3"/>
    </row>
    <row r="352" spans="1:6">
      <c r="A352" s="2"/>
      <c r="B352" s="2" t="s">
        <v>210</v>
      </c>
      <c r="C352" s="2" t="s">
        <v>722</v>
      </c>
      <c r="D352" s="2" t="s">
        <v>212</v>
      </c>
      <c r="E352" s="2" t="s">
        <v>118</v>
      </c>
      <c r="F352" s="3"/>
    </row>
    <row r="353" spans="1:6">
      <c r="A353" s="2"/>
      <c r="B353" s="2" t="s">
        <v>210</v>
      </c>
      <c r="C353" s="2" t="s">
        <v>723</v>
      </c>
      <c r="D353" s="2" t="s">
        <v>212</v>
      </c>
      <c r="E353" s="2" t="s">
        <v>118</v>
      </c>
      <c r="F353" s="3"/>
    </row>
    <row r="354" spans="1:6">
      <c r="A354" s="2"/>
      <c r="B354" s="2" t="s">
        <v>210</v>
      </c>
      <c r="C354" s="2" t="s">
        <v>724</v>
      </c>
      <c r="D354" s="2" t="s">
        <v>212</v>
      </c>
      <c r="E354" s="2" t="s">
        <v>118</v>
      </c>
      <c r="F354" s="3"/>
    </row>
    <row r="355" spans="1:6">
      <c r="A355" s="2"/>
      <c r="B355" s="2" t="s">
        <v>210</v>
      </c>
      <c r="C355" s="2" t="s">
        <v>725</v>
      </c>
      <c r="D355" s="2" t="s">
        <v>212</v>
      </c>
      <c r="E355" s="2" t="s">
        <v>118</v>
      </c>
      <c r="F355" s="3"/>
    </row>
    <row r="356" spans="1:6">
      <c r="A356" s="2"/>
      <c r="B356" s="2" t="s">
        <v>210</v>
      </c>
      <c r="C356" s="2" t="s">
        <v>726</v>
      </c>
      <c r="D356" s="2" t="s">
        <v>212</v>
      </c>
      <c r="E356" s="2" t="s">
        <v>118</v>
      </c>
      <c r="F356" s="3"/>
    </row>
    <row r="357" spans="1:6">
      <c r="A357" s="2"/>
      <c r="B357" s="2" t="s">
        <v>210</v>
      </c>
      <c r="C357" s="2" t="s">
        <v>727</v>
      </c>
      <c r="D357" s="2" t="s">
        <v>212</v>
      </c>
      <c r="E357" s="2" t="s">
        <v>118</v>
      </c>
      <c r="F357" s="3"/>
    </row>
    <row r="358" spans="1:6">
      <c r="A358" s="2"/>
      <c r="B358" s="2" t="s">
        <v>210</v>
      </c>
      <c r="C358" s="2" t="s">
        <v>728</v>
      </c>
      <c r="D358" s="2" t="s">
        <v>212</v>
      </c>
      <c r="E358" s="2" t="s">
        <v>118</v>
      </c>
      <c r="F358" s="3"/>
    </row>
    <row r="359" spans="1:6">
      <c r="A359" s="2"/>
      <c r="B359" s="2" t="s">
        <v>210</v>
      </c>
      <c r="C359" s="2" t="s">
        <v>729</v>
      </c>
      <c r="D359" s="2" t="s">
        <v>212</v>
      </c>
      <c r="E359" s="2" t="s">
        <v>613</v>
      </c>
      <c r="F359" s="3"/>
    </row>
    <row r="360" spans="1:6">
      <c r="A360" s="2"/>
      <c r="B360" s="2" t="s">
        <v>210</v>
      </c>
      <c r="C360" s="2" t="s">
        <v>730</v>
      </c>
      <c r="D360" s="2" t="s">
        <v>212</v>
      </c>
      <c r="E360" s="2" t="s">
        <v>118</v>
      </c>
      <c r="F360" s="3"/>
    </row>
    <row r="361" spans="1:6">
      <c r="A361" s="2"/>
      <c r="B361" s="2" t="s">
        <v>210</v>
      </c>
      <c r="C361" s="2" t="s">
        <v>731</v>
      </c>
      <c r="D361" s="2" t="s">
        <v>212</v>
      </c>
      <c r="E361" s="2" t="s">
        <v>118</v>
      </c>
      <c r="F361" s="3"/>
    </row>
    <row r="362" spans="1:6">
      <c r="A362" s="2"/>
      <c r="B362" s="2" t="s">
        <v>210</v>
      </c>
      <c r="C362" s="2" t="s">
        <v>732</v>
      </c>
      <c r="D362" s="2" t="s">
        <v>212</v>
      </c>
      <c r="E362" s="2" t="s">
        <v>118</v>
      </c>
      <c r="F362" s="3"/>
    </row>
    <row r="363" spans="1:6">
      <c r="A363" s="2"/>
      <c r="B363" s="2" t="s">
        <v>210</v>
      </c>
      <c r="C363" s="2" t="s">
        <v>733</v>
      </c>
      <c r="D363" s="2" t="s">
        <v>212</v>
      </c>
      <c r="E363" s="2" t="s">
        <v>118</v>
      </c>
      <c r="F363" s="3"/>
    </row>
    <row r="364" spans="1:6">
      <c r="A364" s="2"/>
      <c r="B364" s="2" t="s">
        <v>210</v>
      </c>
      <c r="C364" s="2" t="s">
        <v>734</v>
      </c>
      <c r="D364" s="2" t="s">
        <v>212</v>
      </c>
      <c r="E364" s="2" t="s">
        <v>118</v>
      </c>
      <c r="F364" s="3"/>
    </row>
    <row r="365" spans="1:6">
      <c r="A365" s="2"/>
      <c r="B365" s="2" t="s">
        <v>210</v>
      </c>
      <c r="C365" s="2" t="s">
        <v>735</v>
      </c>
      <c r="D365" s="2" t="s">
        <v>212</v>
      </c>
      <c r="E365" s="2" t="s">
        <v>118</v>
      </c>
      <c r="F365" s="3"/>
    </row>
    <row r="366" spans="1:6">
      <c r="A366" s="2"/>
      <c r="B366" s="2" t="s">
        <v>210</v>
      </c>
      <c r="C366" s="2" t="s">
        <v>735</v>
      </c>
      <c r="D366" s="2" t="s">
        <v>212</v>
      </c>
      <c r="E366" s="2" t="s">
        <v>118</v>
      </c>
      <c r="F366" s="3"/>
    </row>
    <row r="367" spans="1:6">
      <c r="A367" s="2"/>
      <c r="B367" s="2" t="s">
        <v>210</v>
      </c>
      <c r="C367" s="2" t="s">
        <v>736</v>
      </c>
      <c r="D367" s="2" t="s">
        <v>212</v>
      </c>
      <c r="E367" s="2" t="s">
        <v>118</v>
      </c>
      <c r="F367" s="3"/>
    </row>
    <row r="368" spans="1:6">
      <c r="A368" s="2"/>
      <c r="B368" s="2" t="s">
        <v>210</v>
      </c>
      <c r="C368" s="2" t="s">
        <v>737</v>
      </c>
      <c r="D368" s="2" t="s">
        <v>212</v>
      </c>
      <c r="E368" s="2" t="s">
        <v>118</v>
      </c>
      <c r="F368" s="3"/>
    </row>
    <row r="369" spans="1:6">
      <c r="A369" s="2"/>
      <c r="B369" s="2" t="s">
        <v>210</v>
      </c>
      <c r="C369" s="2" t="s">
        <v>738</v>
      </c>
      <c r="D369" s="2" t="s">
        <v>212</v>
      </c>
      <c r="E369" s="2" t="s">
        <v>118</v>
      </c>
      <c r="F369" s="3"/>
    </row>
    <row r="370" spans="1:6">
      <c r="A370" s="2"/>
      <c r="B370" s="2" t="s">
        <v>210</v>
      </c>
      <c r="C370" s="2" t="s">
        <v>738</v>
      </c>
      <c r="D370" s="2" t="s">
        <v>212</v>
      </c>
      <c r="E370" s="2" t="s">
        <v>118</v>
      </c>
      <c r="F370" s="3"/>
    </row>
    <row r="371" spans="1:6">
      <c r="A371" s="2"/>
      <c r="B371" s="2" t="s">
        <v>210</v>
      </c>
      <c r="C371" s="2" t="s">
        <v>739</v>
      </c>
      <c r="D371" s="2" t="s">
        <v>212</v>
      </c>
      <c r="E371" s="2" t="s">
        <v>118</v>
      </c>
      <c r="F371" s="3"/>
    </row>
    <row r="372" spans="1:6">
      <c r="A372" s="2"/>
      <c r="B372" s="2" t="s">
        <v>210</v>
      </c>
      <c r="C372" s="2" t="s">
        <v>740</v>
      </c>
      <c r="D372" s="2" t="s">
        <v>212</v>
      </c>
      <c r="E372" s="2" t="s">
        <v>118</v>
      </c>
      <c r="F372" s="3"/>
    </row>
    <row r="373" spans="1:6">
      <c r="A373" s="2"/>
      <c r="B373" s="2" t="s">
        <v>210</v>
      </c>
      <c r="C373" s="2" t="s">
        <v>741</v>
      </c>
      <c r="D373" s="2" t="s">
        <v>212</v>
      </c>
      <c r="E373" s="2" t="s">
        <v>118</v>
      </c>
      <c r="F373" s="3"/>
    </row>
    <row r="374" spans="1:6">
      <c r="A374" s="2"/>
      <c r="B374" s="2" t="s">
        <v>210</v>
      </c>
      <c r="C374" s="2" t="s">
        <v>742</v>
      </c>
      <c r="D374" s="2" t="s">
        <v>212</v>
      </c>
      <c r="E374" s="2" t="s">
        <v>118</v>
      </c>
      <c r="F374" s="3"/>
    </row>
    <row r="375" spans="1:6">
      <c r="A375" s="2"/>
      <c r="B375" s="2" t="s">
        <v>210</v>
      </c>
      <c r="C375" s="2" t="s">
        <v>743</v>
      </c>
      <c r="D375" s="2" t="s">
        <v>212</v>
      </c>
      <c r="E375" s="2" t="s">
        <v>118</v>
      </c>
      <c r="F375" s="3"/>
    </row>
    <row r="376" spans="1:6">
      <c r="A376" s="2"/>
      <c r="B376" s="2" t="s">
        <v>210</v>
      </c>
      <c r="C376" s="2" t="s">
        <v>744</v>
      </c>
      <c r="D376" s="2" t="s">
        <v>212</v>
      </c>
      <c r="E376" s="2" t="s">
        <v>118</v>
      </c>
      <c r="F376" s="3"/>
    </row>
    <row r="377" spans="1:6">
      <c r="A377" s="2"/>
      <c r="B377" s="2" t="s">
        <v>210</v>
      </c>
      <c r="C377" s="2" t="s">
        <v>745</v>
      </c>
      <c r="D377" s="2" t="s">
        <v>212</v>
      </c>
      <c r="E377" s="2" t="s">
        <v>118</v>
      </c>
      <c r="F377" s="3"/>
    </row>
    <row r="378" spans="1:6">
      <c r="A378" s="2"/>
      <c r="B378" s="2" t="s">
        <v>210</v>
      </c>
      <c r="C378" s="2" t="s">
        <v>746</v>
      </c>
      <c r="D378" s="2" t="s">
        <v>212</v>
      </c>
      <c r="E378" s="2" t="s">
        <v>118</v>
      </c>
      <c r="F378" s="3"/>
    </row>
    <row r="379" spans="1:6">
      <c r="A379" s="2"/>
      <c r="B379" s="2" t="s">
        <v>210</v>
      </c>
      <c r="C379" s="2" t="s">
        <v>747</v>
      </c>
      <c r="D379" s="2" t="s">
        <v>212</v>
      </c>
      <c r="E379" s="2" t="s">
        <v>118</v>
      </c>
      <c r="F379" s="3"/>
    </row>
    <row r="380" spans="1:6">
      <c r="A380" s="2"/>
      <c r="B380" s="2" t="s">
        <v>210</v>
      </c>
      <c r="C380" s="2" t="s">
        <v>748</v>
      </c>
      <c r="D380" s="2" t="s">
        <v>212</v>
      </c>
      <c r="E380" s="2" t="s">
        <v>118</v>
      </c>
      <c r="F380" s="3"/>
    </row>
    <row r="381" spans="1:6">
      <c r="A381" s="2"/>
      <c r="B381" s="2" t="s">
        <v>210</v>
      </c>
      <c r="C381" s="2" t="s">
        <v>749</v>
      </c>
      <c r="D381" s="2" t="s">
        <v>212</v>
      </c>
      <c r="E381" s="2" t="s">
        <v>118</v>
      </c>
      <c r="F381" s="3"/>
    </row>
    <row r="382" spans="1:6">
      <c r="A382" s="2"/>
      <c r="B382" s="2" t="s">
        <v>210</v>
      </c>
      <c r="C382" s="2" t="s">
        <v>750</v>
      </c>
      <c r="D382" s="2" t="s">
        <v>212</v>
      </c>
      <c r="E382" s="2" t="s">
        <v>118</v>
      </c>
      <c r="F382" s="3"/>
    </row>
    <row r="383" spans="1:6">
      <c r="A383" s="2"/>
      <c r="B383" s="2" t="s">
        <v>210</v>
      </c>
      <c r="C383" s="2" t="s">
        <v>751</v>
      </c>
      <c r="D383" s="2" t="s">
        <v>212</v>
      </c>
      <c r="E383" s="2" t="s">
        <v>118</v>
      </c>
      <c r="F383" s="3"/>
    </row>
    <row r="384" spans="1:6">
      <c r="A384" s="2"/>
      <c r="B384" s="2" t="s">
        <v>210</v>
      </c>
      <c r="C384" s="2" t="s">
        <v>752</v>
      </c>
      <c r="D384" s="2" t="s">
        <v>212</v>
      </c>
      <c r="E384" s="2" t="s">
        <v>118</v>
      </c>
      <c r="F384" s="3"/>
    </row>
    <row r="385" spans="1:6">
      <c r="A385" s="2"/>
      <c r="B385" s="2" t="s">
        <v>210</v>
      </c>
      <c r="C385" s="2" t="s">
        <v>753</v>
      </c>
      <c r="D385" s="2" t="s">
        <v>212</v>
      </c>
      <c r="E385" s="2" t="s">
        <v>118</v>
      </c>
      <c r="F385" s="3"/>
    </row>
    <row r="386" spans="1:6">
      <c r="A386" s="2"/>
      <c r="B386" s="2" t="s">
        <v>210</v>
      </c>
      <c r="C386" s="2" t="s">
        <v>754</v>
      </c>
      <c r="D386" s="2" t="s">
        <v>212</v>
      </c>
      <c r="E386" s="2" t="s">
        <v>118</v>
      </c>
      <c r="F386" s="3"/>
    </row>
    <row r="387" spans="1:6">
      <c r="A387" s="2"/>
      <c r="B387" s="2" t="s">
        <v>210</v>
      </c>
      <c r="C387" s="2" t="s">
        <v>755</v>
      </c>
      <c r="D387" s="2" t="s">
        <v>212</v>
      </c>
      <c r="E387" s="2" t="s">
        <v>118</v>
      </c>
      <c r="F387" s="3"/>
    </row>
    <row r="388" spans="1:6">
      <c r="A388" s="2"/>
      <c r="B388" s="2" t="s">
        <v>210</v>
      </c>
      <c r="C388" s="2" t="s">
        <v>756</v>
      </c>
      <c r="D388" s="2" t="s">
        <v>212</v>
      </c>
      <c r="E388" s="2" t="s">
        <v>118</v>
      </c>
      <c r="F388" s="3"/>
    </row>
    <row r="389" spans="1:6">
      <c r="A389" s="2"/>
      <c r="B389" s="2" t="s">
        <v>210</v>
      </c>
      <c r="C389" s="2" t="s">
        <v>757</v>
      </c>
      <c r="D389" s="2" t="s">
        <v>212</v>
      </c>
      <c r="E389" s="2" t="s">
        <v>118</v>
      </c>
      <c r="F389" s="3"/>
    </row>
    <row r="390" spans="1:6">
      <c r="A390" s="2"/>
      <c r="B390" s="2" t="s">
        <v>210</v>
      </c>
      <c r="C390" s="2" t="s">
        <v>758</v>
      </c>
      <c r="D390" s="2" t="s">
        <v>212</v>
      </c>
      <c r="E390" s="2" t="s">
        <v>118</v>
      </c>
      <c r="F390" s="3"/>
    </row>
    <row r="391" spans="1:6">
      <c r="A391" s="2"/>
      <c r="B391" s="2" t="s">
        <v>210</v>
      </c>
      <c r="C391" s="2" t="s">
        <v>759</v>
      </c>
      <c r="D391" s="2" t="s">
        <v>212</v>
      </c>
      <c r="E391" s="2" t="s">
        <v>118</v>
      </c>
      <c r="F391" s="3"/>
    </row>
    <row r="392" spans="1:6">
      <c r="A392" s="2"/>
      <c r="B392" s="2" t="s">
        <v>210</v>
      </c>
      <c r="C392" s="2" t="s">
        <v>760</v>
      </c>
      <c r="D392" s="2" t="s">
        <v>212</v>
      </c>
      <c r="E392" s="2" t="s">
        <v>118</v>
      </c>
      <c r="F392" s="3"/>
    </row>
    <row r="393" spans="1:6">
      <c r="A393" s="2"/>
      <c r="B393" s="2" t="s">
        <v>210</v>
      </c>
      <c r="C393" s="2" t="s">
        <v>761</v>
      </c>
      <c r="D393" s="2" t="s">
        <v>212</v>
      </c>
      <c r="E393" s="2" t="s">
        <v>118</v>
      </c>
      <c r="F393" s="3"/>
    </row>
    <row r="394" spans="1:6">
      <c r="A394" s="2"/>
      <c r="B394" s="2" t="s">
        <v>210</v>
      </c>
      <c r="C394" s="2" t="s">
        <v>762</v>
      </c>
      <c r="D394" s="2" t="s">
        <v>212</v>
      </c>
      <c r="E394" s="2" t="s">
        <v>118</v>
      </c>
      <c r="F394" s="3"/>
    </row>
    <row r="395" spans="1:6">
      <c r="A395" s="2"/>
      <c r="B395" s="2" t="s">
        <v>210</v>
      </c>
      <c r="C395" s="2" t="s">
        <v>763</v>
      </c>
      <c r="D395" s="2" t="s">
        <v>212</v>
      </c>
      <c r="E395" s="2" t="s">
        <v>118</v>
      </c>
      <c r="F395" s="3"/>
    </row>
    <row r="396" spans="1:6">
      <c r="A396" s="2"/>
      <c r="B396" s="2" t="s">
        <v>210</v>
      </c>
      <c r="C396" s="2" t="s">
        <v>764</v>
      </c>
      <c r="D396" s="2" t="s">
        <v>212</v>
      </c>
      <c r="E396" s="2" t="s">
        <v>118</v>
      </c>
      <c r="F396" s="3"/>
    </row>
    <row r="397" spans="1:6">
      <c r="A397" s="2"/>
      <c r="B397" s="2" t="s">
        <v>210</v>
      </c>
      <c r="C397" s="2" t="s">
        <v>765</v>
      </c>
      <c r="D397" s="2" t="s">
        <v>212</v>
      </c>
      <c r="E397" s="2" t="s">
        <v>118</v>
      </c>
      <c r="F397" s="3"/>
    </row>
    <row r="398" spans="1:6">
      <c r="A398" s="2"/>
      <c r="B398" s="2" t="s">
        <v>210</v>
      </c>
      <c r="C398" s="2" t="s">
        <v>766</v>
      </c>
      <c r="D398" s="2" t="s">
        <v>212</v>
      </c>
      <c r="E398" s="2" t="s">
        <v>118</v>
      </c>
      <c r="F398" s="3"/>
    </row>
    <row r="399" spans="1:6">
      <c r="A399" s="2"/>
      <c r="B399" s="2" t="s">
        <v>210</v>
      </c>
      <c r="C399" s="2" t="s">
        <v>767</v>
      </c>
      <c r="D399" s="2" t="s">
        <v>212</v>
      </c>
      <c r="E399" s="2" t="s">
        <v>118</v>
      </c>
      <c r="F399" s="3"/>
    </row>
    <row r="400" spans="1:6">
      <c r="A400" s="2"/>
      <c r="B400" s="2" t="s">
        <v>210</v>
      </c>
      <c r="C400" s="2" t="s">
        <v>768</v>
      </c>
      <c r="D400" s="2" t="s">
        <v>212</v>
      </c>
      <c r="E400" s="2" t="s">
        <v>118</v>
      </c>
      <c r="F400" s="3"/>
    </row>
    <row r="401" spans="1:6">
      <c r="A401" s="2"/>
      <c r="B401" s="2" t="s">
        <v>210</v>
      </c>
      <c r="C401" s="2" t="s">
        <v>769</v>
      </c>
      <c r="D401" s="2" t="s">
        <v>212</v>
      </c>
      <c r="E401" s="2" t="s">
        <v>118</v>
      </c>
      <c r="F401" s="3"/>
    </row>
    <row r="402" spans="1:6">
      <c r="A402" s="2" t="s">
        <v>770</v>
      </c>
      <c r="B402" s="2" t="s">
        <v>210</v>
      </c>
      <c r="C402" s="2" t="s">
        <v>771</v>
      </c>
      <c r="D402" s="2" t="s">
        <v>212</v>
      </c>
      <c r="E402" s="2" t="s">
        <v>31</v>
      </c>
      <c r="F402" s="3"/>
    </row>
    <row r="403" spans="1:6">
      <c r="A403" s="2" t="s">
        <v>772</v>
      </c>
      <c r="B403" s="2" t="s">
        <v>210</v>
      </c>
      <c r="C403" s="2" t="s">
        <v>773</v>
      </c>
      <c r="D403" s="2" t="s">
        <v>212</v>
      </c>
      <c r="E403" s="2" t="s">
        <v>31</v>
      </c>
      <c r="F403" s="3"/>
    </row>
    <row r="404" spans="1:6">
      <c r="A404" s="2" t="s">
        <v>774</v>
      </c>
      <c r="B404" s="2" t="s">
        <v>210</v>
      </c>
      <c r="C404" s="2" t="s">
        <v>775</v>
      </c>
      <c r="D404" s="2" t="s">
        <v>212</v>
      </c>
      <c r="E404" s="2" t="s">
        <v>776</v>
      </c>
      <c r="F404" s="3"/>
    </row>
    <row r="405" spans="1:6">
      <c r="A405" s="2" t="s">
        <v>777</v>
      </c>
      <c r="B405" s="2" t="s">
        <v>210</v>
      </c>
      <c r="C405" s="2" t="s">
        <v>778</v>
      </c>
      <c r="D405" s="2" t="s">
        <v>212</v>
      </c>
      <c r="E405" s="2" t="s">
        <v>779</v>
      </c>
      <c r="F405" s="3"/>
    </row>
    <row r="406" spans="1:6">
      <c r="A406" s="2"/>
      <c r="B406" s="2" t="s">
        <v>210</v>
      </c>
      <c r="C406" s="2" t="s">
        <v>780</v>
      </c>
      <c r="D406" s="2" t="s">
        <v>212</v>
      </c>
      <c r="E406" s="2" t="s">
        <v>118</v>
      </c>
      <c r="F406" s="3"/>
    </row>
    <row r="407" spans="1:6">
      <c r="A407" s="2"/>
      <c r="B407" s="2" t="s">
        <v>210</v>
      </c>
      <c r="C407" s="2" t="s">
        <v>781</v>
      </c>
      <c r="D407" s="2" t="s">
        <v>212</v>
      </c>
      <c r="E407" s="2" t="s">
        <v>118</v>
      </c>
      <c r="F407" s="3"/>
    </row>
    <row r="408" spans="1:6">
      <c r="A408" s="2"/>
      <c r="B408" s="2" t="s">
        <v>210</v>
      </c>
      <c r="C408" s="2" t="s">
        <v>782</v>
      </c>
      <c r="D408" s="2" t="s">
        <v>212</v>
      </c>
      <c r="E408" s="2" t="s">
        <v>118</v>
      </c>
      <c r="F408" s="3"/>
    </row>
    <row r="409" spans="1:6">
      <c r="A409" s="2"/>
      <c r="B409" s="2" t="s">
        <v>210</v>
      </c>
      <c r="C409" s="2" t="s">
        <v>783</v>
      </c>
      <c r="D409" s="2" t="s">
        <v>212</v>
      </c>
      <c r="E409" s="2" t="s">
        <v>118</v>
      </c>
      <c r="F409" s="3"/>
    </row>
    <row r="410" spans="1:6">
      <c r="A410" s="2"/>
      <c r="B410" s="2" t="s">
        <v>210</v>
      </c>
      <c r="C410" s="2" t="s">
        <v>784</v>
      </c>
      <c r="D410" s="2" t="s">
        <v>212</v>
      </c>
      <c r="E410" s="2" t="s">
        <v>118</v>
      </c>
      <c r="F410" s="3"/>
    </row>
    <row r="411" spans="1:6">
      <c r="A411" s="2"/>
      <c r="B411" s="2" t="s">
        <v>210</v>
      </c>
      <c r="C411" s="2" t="s">
        <v>785</v>
      </c>
      <c r="D411" s="2" t="s">
        <v>212</v>
      </c>
      <c r="E411" s="2" t="s">
        <v>118</v>
      </c>
      <c r="F411" s="3"/>
    </row>
    <row r="412" spans="1:6">
      <c r="A412" s="2"/>
      <c r="B412" s="2" t="s">
        <v>210</v>
      </c>
      <c r="C412" s="2" t="s">
        <v>786</v>
      </c>
      <c r="D412" s="2" t="s">
        <v>212</v>
      </c>
      <c r="E412" s="2" t="s">
        <v>118</v>
      </c>
      <c r="F412" s="3"/>
    </row>
    <row r="413" spans="1:6">
      <c r="A413" s="2"/>
      <c r="B413" s="2" t="s">
        <v>210</v>
      </c>
      <c r="C413" s="2" t="s">
        <v>787</v>
      </c>
      <c r="D413" s="2" t="s">
        <v>212</v>
      </c>
      <c r="E413" s="2" t="s">
        <v>118</v>
      </c>
      <c r="F413" s="3"/>
    </row>
    <row r="414" spans="1:6">
      <c r="A414" s="2"/>
      <c r="B414" s="2" t="s">
        <v>210</v>
      </c>
      <c r="C414" s="2" t="s">
        <v>788</v>
      </c>
      <c r="D414" s="2" t="s">
        <v>212</v>
      </c>
      <c r="E414" s="2" t="s">
        <v>118</v>
      </c>
      <c r="F414" s="3"/>
    </row>
    <row r="415" spans="1:6">
      <c r="A415" s="2"/>
      <c r="B415" s="2" t="s">
        <v>210</v>
      </c>
      <c r="C415" s="2" t="s">
        <v>789</v>
      </c>
      <c r="D415" s="2" t="s">
        <v>212</v>
      </c>
      <c r="E415" s="2" t="s">
        <v>118</v>
      </c>
      <c r="F415" s="3"/>
    </row>
    <row r="416" spans="1:6">
      <c r="A416" s="2"/>
      <c r="B416" s="2" t="s">
        <v>210</v>
      </c>
      <c r="C416" s="2" t="s">
        <v>790</v>
      </c>
      <c r="D416" s="2" t="s">
        <v>212</v>
      </c>
      <c r="E416" s="2" t="s">
        <v>118</v>
      </c>
      <c r="F416" s="3"/>
    </row>
    <row r="417" spans="1:6">
      <c r="A417" s="2"/>
      <c r="B417" s="2" t="s">
        <v>210</v>
      </c>
      <c r="C417" s="2" t="s">
        <v>791</v>
      </c>
      <c r="D417" s="2" t="s">
        <v>212</v>
      </c>
      <c r="E417" s="2" t="s">
        <v>118</v>
      </c>
      <c r="F417" s="3"/>
    </row>
    <row r="418" spans="1:6">
      <c r="A418" s="2"/>
      <c r="B418" s="2" t="s">
        <v>210</v>
      </c>
      <c r="C418" s="2" t="s">
        <v>792</v>
      </c>
      <c r="D418" s="2" t="s">
        <v>212</v>
      </c>
      <c r="E418" s="2" t="s">
        <v>118</v>
      </c>
      <c r="F418" s="3"/>
    </row>
    <row r="419" spans="1:6">
      <c r="A419" s="2"/>
      <c r="B419" s="2" t="s">
        <v>210</v>
      </c>
      <c r="C419" s="2" t="s">
        <v>793</v>
      </c>
      <c r="D419" s="2" t="s">
        <v>212</v>
      </c>
      <c r="E419" s="2" t="s">
        <v>118</v>
      </c>
      <c r="F419" s="3"/>
    </row>
    <row r="420" spans="1:6">
      <c r="A420" s="2"/>
      <c r="B420" s="2" t="s">
        <v>210</v>
      </c>
      <c r="C420" s="2" t="s">
        <v>794</v>
      </c>
      <c r="D420" s="2" t="s">
        <v>212</v>
      </c>
      <c r="E420" s="2" t="s">
        <v>118</v>
      </c>
      <c r="F420" s="3"/>
    </row>
    <row r="421" spans="1:6">
      <c r="A421" s="2"/>
      <c r="B421" s="2" t="s">
        <v>210</v>
      </c>
      <c r="C421" s="2" t="s">
        <v>795</v>
      </c>
      <c r="D421" s="2" t="s">
        <v>212</v>
      </c>
      <c r="E421" s="2" t="s">
        <v>118</v>
      </c>
      <c r="F421" s="3"/>
    </row>
    <row r="422" spans="1:6">
      <c r="A422" s="2"/>
      <c r="B422" s="2" t="s">
        <v>210</v>
      </c>
      <c r="C422" s="2" t="s">
        <v>796</v>
      </c>
      <c r="D422" s="2" t="s">
        <v>212</v>
      </c>
      <c r="E422" s="2" t="s">
        <v>118</v>
      </c>
      <c r="F422" s="3"/>
    </row>
    <row r="423" spans="1:6">
      <c r="A423" s="2"/>
      <c r="B423" s="2" t="s">
        <v>210</v>
      </c>
      <c r="C423" s="2" t="s">
        <v>797</v>
      </c>
      <c r="D423" s="2" t="s">
        <v>212</v>
      </c>
      <c r="E423" s="2" t="s">
        <v>118</v>
      </c>
      <c r="F423" s="3"/>
    </row>
    <row r="424" spans="1:6">
      <c r="A424" s="2"/>
      <c r="B424" s="2" t="s">
        <v>210</v>
      </c>
      <c r="C424" s="2" t="s">
        <v>798</v>
      </c>
      <c r="D424" s="2" t="s">
        <v>212</v>
      </c>
      <c r="E424" s="2" t="s">
        <v>118</v>
      </c>
      <c r="F424" s="3"/>
    </row>
    <row r="425" spans="1:6">
      <c r="A425" s="2"/>
      <c r="B425" s="2" t="s">
        <v>210</v>
      </c>
      <c r="C425" s="2" t="s">
        <v>799</v>
      </c>
      <c r="D425" s="2" t="s">
        <v>212</v>
      </c>
      <c r="E425" s="2" t="s">
        <v>118</v>
      </c>
      <c r="F425" s="3"/>
    </row>
    <row r="426" spans="1:6">
      <c r="A426" s="2"/>
      <c r="B426" s="2" t="s">
        <v>210</v>
      </c>
      <c r="C426" s="2" t="s">
        <v>800</v>
      </c>
      <c r="D426" s="2" t="s">
        <v>212</v>
      </c>
      <c r="E426" s="2" t="s">
        <v>118</v>
      </c>
      <c r="F426" s="3"/>
    </row>
    <row r="427" spans="1:6">
      <c r="A427" s="2"/>
      <c r="B427" s="2" t="s">
        <v>210</v>
      </c>
      <c r="C427" s="2" t="s">
        <v>801</v>
      </c>
      <c r="D427" s="2" t="s">
        <v>212</v>
      </c>
      <c r="E427" s="2" t="s">
        <v>118</v>
      </c>
      <c r="F427" s="3"/>
    </row>
    <row r="428" spans="1:6">
      <c r="A428" s="2"/>
      <c r="B428" s="2" t="s">
        <v>210</v>
      </c>
      <c r="C428" s="2" t="s">
        <v>802</v>
      </c>
      <c r="D428" s="2" t="s">
        <v>212</v>
      </c>
      <c r="E428" s="2" t="s">
        <v>118</v>
      </c>
      <c r="F428" s="3"/>
    </row>
    <row r="429" spans="1:6">
      <c r="A429" s="2"/>
      <c r="B429" s="2" t="s">
        <v>210</v>
      </c>
      <c r="C429" s="2" t="s">
        <v>803</v>
      </c>
      <c r="D429" s="2" t="s">
        <v>212</v>
      </c>
      <c r="E429" s="2" t="s">
        <v>118</v>
      </c>
      <c r="F429" s="3"/>
    </row>
    <row r="430" spans="1:6">
      <c r="A430" s="2"/>
      <c r="B430" s="2" t="s">
        <v>210</v>
      </c>
      <c r="C430" s="2" t="s">
        <v>804</v>
      </c>
      <c r="D430" s="2" t="s">
        <v>212</v>
      </c>
      <c r="E430" s="2" t="s">
        <v>118</v>
      </c>
      <c r="F430" s="3"/>
    </row>
    <row r="431" spans="1:6">
      <c r="A431" s="2"/>
      <c r="B431" s="2" t="s">
        <v>210</v>
      </c>
      <c r="C431" s="2" t="s">
        <v>805</v>
      </c>
      <c r="D431" s="2" t="s">
        <v>212</v>
      </c>
      <c r="E431" s="2" t="s">
        <v>118</v>
      </c>
      <c r="F431" s="3"/>
    </row>
    <row r="432" spans="1:6">
      <c r="A432" s="2"/>
      <c r="B432" s="2" t="s">
        <v>210</v>
      </c>
      <c r="C432" s="2" t="s">
        <v>806</v>
      </c>
      <c r="D432" s="2" t="s">
        <v>212</v>
      </c>
      <c r="E432" s="2" t="s">
        <v>118</v>
      </c>
      <c r="F432" s="3"/>
    </row>
    <row r="433" spans="1:6">
      <c r="A433" s="2"/>
      <c r="B433" s="2" t="s">
        <v>210</v>
      </c>
      <c r="C433" s="2" t="s">
        <v>807</v>
      </c>
      <c r="D433" s="2" t="s">
        <v>212</v>
      </c>
      <c r="E433" s="2" t="s">
        <v>118</v>
      </c>
      <c r="F433" s="3"/>
    </row>
    <row r="434" spans="1:6">
      <c r="A434" s="2"/>
      <c r="B434" s="2" t="s">
        <v>210</v>
      </c>
      <c r="C434" s="2" t="s">
        <v>808</v>
      </c>
      <c r="D434" s="2" t="s">
        <v>212</v>
      </c>
      <c r="E434" s="2" t="s">
        <v>118</v>
      </c>
      <c r="F434" s="3"/>
    </row>
    <row r="435" spans="1:6">
      <c r="A435" s="2"/>
      <c r="B435" s="2" t="s">
        <v>210</v>
      </c>
      <c r="C435" s="2" t="s">
        <v>809</v>
      </c>
      <c r="D435" s="2" t="s">
        <v>212</v>
      </c>
      <c r="E435" s="2" t="s">
        <v>118</v>
      </c>
      <c r="F435" s="3"/>
    </row>
    <row r="436" spans="1:6">
      <c r="A436" s="2"/>
      <c r="B436" s="2" t="s">
        <v>210</v>
      </c>
      <c r="C436" s="2" t="s">
        <v>810</v>
      </c>
      <c r="D436" s="2" t="s">
        <v>212</v>
      </c>
      <c r="E436" s="2" t="s">
        <v>118</v>
      </c>
      <c r="F436" s="3"/>
    </row>
    <row r="437" spans="1:6">
      <c r="A437" s="2"/>
      <c r="B437" s="2" t="s">
        <v>210</v>
      </c>
      <c r="C437" s="2" t="s">
        <v>811</v>
      </c>
      <c r="D437" s="2" t="s">
        <v>212</v>
      </c>
      <c r="E437" s="2" t="s">
        <v>118</v>
      </c>
      <c r="F437" s="3"/>
    </row>
    <row r="438" spans="1:6">
      <c r="A438" s="2"/>
      <c r="B438" s="2" t="s">
        <v>210</v>
      </c>
      <c r="C438" s="2" t="s">
        <v>811</v>
      </c>
      <c r="D438" s="2" t="s">
        <v>212</v>
      </c>
      <c r="E438" s="2" t="s">
        <v>118</v>
      </c>
      <c r="F438" s="3"/>
    </row>
    <row r="439" spans="1:6">
      <c r="A439" s="2"/>
      <c r="B439" s="2" t="s">
        <v>210</v>
      </c>
      <c r="C439" s="2" t="s">
        <v>812</v>
      </c>
      <c r="D439" s="2" t="s">
        <v>212</v>
      </c>
      <c r="E439" s="2" t="s">
        <v>118</v>
      </c>
      <c r="F439" s="3"/>
    </row>
    <row r="440" spans="1:6">
      <c r="A440" s="2"/>
      <c r="B440" s="2" t="s">
        <v>210</v>
      </c>
      <c r="C440" s="2" t="s">
        <v>813</v>
      </c>
      <c r="D440" s="2" t="s">
        <v>212</v>
      </c>
      <c r="E440" s="2" t="s">
        <v>118</v>
      </c>
      <c r="F440" s="3"/>
    </row>
    <row r="441" spans="1:6">
      <c r="A441" s="2"/>
      <c r="B441" s="2" t="s">
        <v>210</v>
      </c>
      <c r="C441" s="2" t="s">
        <v>814</v>
      </c>
      <c r="D441" s="2" t="s">
        <v>212</v>
      </c>
      <c r="E441" s="2" t="s">
        <v>118</v>
      </c>
      <c r="F441" s="3"/>
    </row>
    <row r="442" spans="1:6">
      <c r="A442" s="2"/>
      <c r="B442" s="2" t="s">
        <v>210</v>
      </c>
      <c r="C442" s="2" t="s">
        <v>815</v>
      </c>
      <c r="D442" s="2" t="s">
        <v>212</v>
      </c>
      <c r="E442" s="2" t="s">
        <v>118</v>
      </c>
      <c r="F442" s="3"/>
    </row>
    <row r="443" spans="1:6">
      <c r="A443" s="2"/>
      <c r="B443" s="2" t="s">
        <v>210</v>
      </c>
      <c r="C443" s="2" t="s">
        <v>816</v>
      </c>
      <c r="D443" s="2" t="s">
        <v>212</v>
      </c>
      <c r="E443" s="2" t="s">
        <v>118</v>
      </c>
      <c r="F443" s="3"/>
    </row>
    <row r="444" spans="1:6">
      <c r="A444" s="2"/>
      <c r="B444" s="2" t="s">
        <v>210</v>
      </c>
      <c r="C444" s="2" t="s">
        <v>817</v>
      </c>
      <c r="D444" s="2" t="s">
        <v>212</v>
      </c>
      <c r="E444" s="2" t="s">
        <v>118</v>
      </c>
      <c r="F444" s="3"/>
    </row>
    <row r="445" spans="1:6">
      <c r="A445" s="2"/>
      <c r="B445" s="2" t="s">
        <v>210</v>
      </c>
      <c r="C445" s="2" t="s">
        <v>818</v>
      </c>
      <c r="D445" s="2" t="s">
        <v>212</v>
      </c>
      <c r="E445" s="2" t="s">
        <v>118</v>
      </c>
      <c r="F445" s="3"/>
    </row>
    <row r="446" spans="1:6">
      <c r="A446" s="2"/>
      <c r="B446" s="2" t="s">
        <v>210</v>
      </c>
      <c r="C446" s="2" t="s">
        <v>819</v>
      </c>
      <c r="D446" s="2" t="s">
        <v>212</v>
      </c>
      <c r="E446" s="2" t="s">
        <v>118</v>
      </c>
      <c r="F446" s="3"/>
    </row>
    <row r="447" spans="1:6">
      <c r="A447" s="2"/>
      <c r="B447" s="2" t="s">
        <v>210</v>
      </c>
      <c r="C447" s="2" t="s">
        <v>820</v>
      </c>
      <c r="D447" s="2" t="s">
        <v>212</v>
      </c>
      <c r="E447" s="2" t="s">
        <v>118</v>
      </c>
      <c r="F447" s="3"/>
    </row>
    <row r="448" spans="1:6">
      <c r="A448" s="2"/>
      <c r="B448" s="2" t="s">
        <v>210</v>
      </c>
      <c r="C448" s="2" t="s">
        <v>821</v>
      </c>
      <c r="D448" s="2" t="s">
        <v>212</v>
      </c>
      <c r="E448" s="2" t="s">
        <v>118</v>
      </c>
      <c r="F448" s="3"/>
    </row>
    <row r="449" spans="1:6">
      <c r="A449" s="2"/>
      <c r="B449" s="2" t="s">
        <v>210</v>
      </c>
      <c r="C449" s="2" t="s">
        <v>821</v>
      </c>
      <c r="D449" s="2" t="s">
        <v>212</v>
      </c>
      <c r="E449" s="2" t="s">
        <v>118</v>
      </c>
      <c r="F449" s="3"/>
    </row>
    <row r="450" spans="1:6">
      <c r="A450" s="2"/>
      <c r="B450" s="2" t="s">
        <v>210</v>
      </c>
      <c r="C450" s="2" t="s">
        <v>822</v>
      </c>
      <c r="D450" s="2" t="s">
        <v>212</v>
      </c>
      <c r="E450" s="2" t="s">
        <v>118</v>
      </c>
      <c r="F450" s="3"/>
    </row>
    <row r="451" spans="1:6">
      <c r="A451" s="2"/>
      <c r="B451" s="2" t="s">
        <v>210</v>
      </c>
      <c r="C451" s="2" t="s">
        <v>823</v>
      </c>
      <c r="D451" s="2" t="s">
        <v>212</v>
      </c>
      <c r="E451" s="2" t="s">
        <v>118</v>
      </c>
      <c r="F451" s="3"/>
    </row>
    <row r="452" spans="1:6">
      <c r="A452" s="2"/>
      <c r="B452" s="2" t="s">
        <v>210</v>
      </c>
      <c r="C452" s="2" t="s">
        <v>823</v>
      </c>
      <c r="D452" s="2" t="s">
        <v>212</v>
      </c>
      <c r="E452" s="2" t="s">
        <v>118</v>
      </c>
      <c r="F452" s="3"/>
    </row>
    <row r="453" spans="1:6">
      <c r="A453" s="2"/>
      <c r="B453" s="2" t="s">
        <v>210</v>
      </c>
      <c r="C453" s="2" t="s">
        <v>824</v>
      </c>
      <c r="D453" s="2" t="s">
        <v>212</v>
      </c>
      <c r="E453" s="2" t="s">
        <v>118</v>
      </c>
      <c r="F453" s="3"/>
    </row>
    <row r="454" spans="1:6">
      <c r="A454" s="2"/>
      <c r="B454" s="2" t="s">
        <v>210</v>
      </c>
      <c r="C454" s="2" t="s">
        <v>825</v>
      </c>
      <c r="D454" s="2" t="s">
        <v>212</v>
      </c>
      <c r="E454" s="2" t="s">
        <v>118</v>
      </c>
      <c r="F454" s="3"/>
    </row>
    <row r="455" spans="1:6">
      <c r="A455" s="2"/>
      <c r="B455" s="2" t="s">
        <v>210</v>
      </c>
      <c r="C455" s="2" t="s">
        <v>826</v>
      </c>
      <c r="D455" s="2" t="s">
        <v>212</v>
      </c>
      <c r="E455" s="2" t="s">
        <v>118</v>
      </c>
      <c r="F455" s="3"/>
    </row>
    <row r="456" spans="1:6">
      <c r="A456" s="2"/>
      <c r="B456" s="2" t="s">
        <v>210</v>
      </c>
      <c r="C456" s="2" t="s">
        <v>827</v>
      </c>
      <c r="D456" s="2" t="s">
        <v>212</v>
      </c>
      <c r="E456" s="2" t="s">
        <v>118</v>
      </c>
      <c r="F456" s="3"/>
    </row>
    <row r="457" spans="1:6">
      <c r="A457" s="2"/>
      <c r="B457" s="2" t="s">
        <v>210</v>
      </c>
      <c r="C457" s="2" t="s">
        <v>828</v>
      </c>
      <c r="D457" s="2" t="s">
        <v>212</v>
      </c>
      <c r="E457" s="2" t="s">
        <v>118</v>
      </c>
      <c r="F457" s="3"/>
    </row>
    <row r="458" spans="1:6">
      <c r="A458" s="2"/>
      <c r="B458" s="2" t="s">
        <v>210</v>
      </c>
      <c r="C458" s="2" t="s">
        <v>829</v>
      </c>
      <c r="D458" s="2" t="s">
        <v>212</v>
      </c>
      <c r="E458" s="2" t="s">
        <v>118</v>
      </c>
      <c r="F458" s="3"/>
    </row>
    <row r="459" spans="1:6">
      <c r="A459" s="2"/>
      <c r="B459" s="2" t="s">
        <v>210</v>
      </c>
      <c r="C459" s="2" t="s">
        <v>830</v>
      </c>
      <c r="D459" s="2" t="s">
        <v>212</v>
      </c>
      <c r="E459" s="2" t="s">
        <v>118</v>
      </c>
      <c r="F459" s="3"/>
    </row>
    <row r="460" spans="1:6">
      <c r="A460" s="2"/>
      <c r="B460" s="2" t="s">
        <v>210</v>
      </c>
      <c r="C460" s="2" t="s">
        <v>831</v>
      </c>
      <c r="D460" s="2" t="s">
        <v>212</v>
      </c>
      <c r="E460" s="2" t="s">
        <v>118</v>
      </c>
      <c r="F460" s="3"/>
    </row>
    <row r="461" spans="1:6">
      <c r="A461" s="2"/>
      <c r="B461" s="2" t="s">
        <v>210</v>
      </c>
      <c r="C461" s="2" t="s">
        <v>832</v>
      </c>
      <c r="D461" s="2" t="s">
        <v>212</v>
      </c>
      <c r="E461" s="2" t="s">
        <v>118</v>
      </c>
      <c r="F461" s="3"/>
    </row>
    <row r="462" spans="1:6">
      <c r="A462" s="2"/>
      <c r="B462" s="2" t="s">
        <v>210</v>
      </c>
      <c r="C462" s="2" t="s">
        <v>833</v>
      </c>
      <c r="D462" s="2" t="s">
        <v>212</v>
      </c>
      <c r="E462" s="2" t="s">
        <v>118</v>
      </c>
      <c r="F462" s="3"/>
    </row>
    <row r="463" spans="1:6">
      <c r="A463" s="2"/>
      <c r="B463" s="2" t="s">
        <v>210</v>
      </c>
      <c r="C463" s="2" t="s">
        <v>834</v>
      </c>
      <c r="D463" s="2" t="s">
        <v>212</v>
      </c>
      <c r="E463" s="2" t="s">
        <v>118</v>
      </c>
      <c r="F463" s="3"/>
    </row>
    <row r="464" spans="1:6">
      <c r="A464" s="2"/>
      <c r="B464" s="2" t="s">
        <v>210</v>
      </c>
      <c r="C464" s="2" t="s">
        <v>835</v>
      </c>
      <c r="D464" s="2" t="s">
        <v>212</v>
      </c>
      <c r="E464" s="2" t="s">
        <v>118</v>
      </c>
      <c r="F464" s="3"/>
    </row>
    <row r="465" spans="1:6">
      <c r="A465" s="2"/>
      <c r="B465" s="2" t="s">
        <v>210</v>
      </c>
      <c r="C465" s="2" t="s">
        <v>836</v>
      </c>
      <c r="D465" s="2" t="s">
        <v>212</v>
      </c>
      <c r="E465" s="2" t="s">
        <v>118</v>
      </c>
      <c r="F465" s="3"/>
    </row>
    <row r="466" spans="1:6">
      <c r="A466" s="2"/>
      <c r="B466" s="2" t="s">
        <v>210</v>
      </c>
      <c r="C466" s="2" t="s">
        <v>837</v>
      </c>
      <c r="D466" s="2" t="s">
        <v>212</v>
      </c>
      <c r="E466" s="2" t="s">
        <v>118</v>
      </c>
      <c r="F466" s="3"/>
    </row>
    <row r="467" spans="1:6">
      <c r="A467" s="2"/>
      <c r="B467" s="2" t="s">
        <v>210</v>
      </c>
      <c r="C467" s="2" t="s">
        <v>837</v>
      </c>
      <c r="D467" s="2" t="s">
        <v>212</v>
      </c>
      <c r="E467" s="2" t="s">
        <v>118</v>
      </c>
      <c r="F467" s="3"/>
    </row>
    <row r="468" spans="1:6">
      <c r="A468" s="2"/>
      <c r="B468" s="2" t="s">
        <v>210</v>
      </c>
      <c r="C468" s="2" t="s">
        <v>838</v>
      </c>
      <c r="D468" s="2" t="s">
        <v>212</v>
      </c>
      <c r="E468" s="2" t="s">
        <v>118</v>
      </c>
      <c r="F468" s="3"/>
    </row>
    <row r="469" spans="1:6">
      <c r="A469" s="2"/>
      <c r="B469" s="2" t="s">
        <v>210</v>
      </c>
      <c r="C469" s="2" t="s">
        <v>839</v>
      </c>
      <c r="D469" s="2" t="s">
        <v>212</v>
      </c>
      <c r="E469" s="2" t="s">
        <v>118</v>
      </c>
      <c r="F469" s="3"/>
    </row>
    <row r="470" spans="1:6">
      <c r="A470" s="2"/>
      <c r="B470" s="2" t="s">
        <v>210</v>
      </c>
      <c r="C470" s="2" t="s">
        <v>840</v>
      </c>
      <c r="D470" s="2" t="s">
        <v>212</v>
      </c>
      <c r="E470" s="2" t="s">
        <v>118</v>
      </c>
      <c r="F470" s="3"/>
    </row>
    <row r="471" spans="1:6">
      <c r="A471" s="2"/>
      <c r="B471" s="2" t="s">
        <v>210</v>
      </c>
      <c r="C471" s="2" t="s">
        <v>841</v>
      </c>
      <c r="D471" s="2" t="s">
        <v>212</v>
      </c>
      <c r="E471" s="2" t="s">
        <v>118</v>
      </c>
      <c r="F471" s="3"/>
    </row>
    <row r="472" spans="1:6">
      <c r="A472" s="2"/>
      <c r="B472" s="2" t="s">
        <v>210</v>
      </c>
      <c r="C472" s="2" t="s">
        <v>841</v>
      </c>
      <c r="D472" s="2" t="s">
        <v>212</v>
      </c>
      <c r="E472" s="2" t="s">
        <v>118</v>
      </c>
      <c r="F472" s="3"/>
    </row>
    <row r="473" spans="1:6">
      <c r="A473" s="2"/>
      <c r="B473" s="2" t="s">
        <v>210</v>
      </c>
      <c r="C473" s="2" t="s">
        <v>841</v>
      </c>
      <c r="D473" s="2" t="s">
        <v>212</v>
      </c>
      <c r="E473" s="2" t="s">
        <v>118</v>
      </c>
      <c r="F473" s="3"/>
    </row>
    <row r="474" spans="1:6">
      <c r="A474" s="2"/>
      <c r="B474" s="2" t="s">
        <v>210</v>
      </c>
      <c r="C474" s="2" t="s">
        <v>842</v>
      </c>
      <c r="D474" s="2" t="s">
        <v>212</v>
      </c>
      <c r="E474" s="2" t="s">
        <v>118</v>
      </c>
      <c r="F474" s="3"/>
    </row>
    <row r="475" spans="1:6">
      <c r="A475" s="2"/>
      <c r="B475" s="2" t="s">
        <v>210</v>
      </c>
      <c r="C475" s="2" t="s">
        <v>842</v>
      </c>
      <c r="D475" s="2" t="s">
        <v>212</v>
      </c>
      <c r="E475" s="2" t="s">
        <v>118</v>
      </c>
      <c r="F475" s="3"/>
    </row>
    <row r="476" spans="1:6">
      <c r="A476" s="2"/>
      <c r="B476" s="2" t="s">
        <v>210</v>
      </c>
      <c r="C476" s="2" t="s">
        <v>843</v>
      </c>
      <c r="D476" s="2" t="s">
        <v>212</v>
      </c>
      <c r="E476" s="2" t="s">
        <v>118</v>
      </c>
      <c r="F476" s="3"/>
    </row>
    <row r="477" spans="1:6">
      <c r="A477" s="2"/>
      <c r="B477" s="2" t="s">
        <v>210</v>
      </c>
      <c r="C477" s="2" t="s">
        <v>844</v>
      </c>
      <c r="D477" s="2" t="s">
        <v>212</v>
      </c>
      <c r="E477" s="2" t="s">
        <v>118</v>
      </c>
      <c r="F477" s="3"/>
    </row>
    <row r="478" spans="1:6">
      <c r="A478" s="2"/>
      <c r="B478" s="2" t="s">
        <v>210</v>
      </c>
      <c r="C478" s="2" t="s">
        <v>845</v>
      </c>
      <c r="D478" s="2" t="s">
        <v>212</v>
      </c>
      <c r="E478" s="2" t="s">
        <v>118</v>
      </c>
      <c r="F478" s="3"/>
    </row>
    <row r="479" spans="1:6">
      <c r="A479" s="2"/>
      <c r="B479" s="2" t="s">
        <v>210</v>
      </c>
      <c r="C479" s="2" t="s">
        <v>846</v>
      </c>
      <c r="D479" s="2" t="s">
        <v>212</v>
      </c>
      <c r="E479" s="2" t="s">
        <v>118</v>
      </c>
      <c r="F479" s="3"/>
    </row>
    <row r="480" spans="1:6">
      <c r="A480" s="2"/>
      <c r="B480" s="2" t="s">
        <v>210</v>
      </c>
      <c r="C480" s="2" t="s">
        <v>846</v>
      </c>
      <c r="D480" s="2" t="s">
        <v>212</v>
      </c>
      <c r="E480" s="2" t="s">
        <v>118</v>
      </c>
      <c r="F480" s="3"/>
    </row>
    <row r="481" spans="1:6">
      <c r="A481" s="2"/>
      <c r="B481" s="2" t="s">
        <v>210</v>
      </c>
      <c r="C481" s="2" t="s">
        <v>847</v>
      </c>
      <c r="D481" s="2" t="s">
        <v>212</v>
      </c>
      <c r="E481" s="2" t="s">
        <v>118</v>
      </c>
      <c r="F481" s="3"/>
    </row>
    <row r="482" spans="1:6">
      <c r="A482" s="2"/>
      <c r="B482" s="2" t="s">
        <v>210</v>
      </c>
      <c r="C482" s="2" t="s">
        <v>847</v>
      </c>
      <c r="D482" s="2" t="s">
        <v>212</v>
      </c>
      <c r="E482" s="2" t="s">
        <v>118</v>
      </c>
      <c r="F482" s="3"/>
    </row>
    <row r="483" spans="1:6">
      <c r="A483" s="2"/>
      <c r="B483" s="2" t="s">
        <v>210</v>
      </c>
      <c r="C483" s="2" t="s">
        <v>848</v>
      </c>
      <c r="D483" s="2" t="s">
        <v>212</v>
      </c>
      <c r="E483" s="2" t="s">
        <v>118</v>
      </c>
      <c r="F483" s="3"/>
    </row>
    <row r="484" spans="1:6">
      <c r="A484" s="2"/>
      <c r="B484" s="2" t="s">
        <v>210</v>
      </c>
      <c r="C484" s="2" t="s">
        <v>849</v>
      </c>
      <c r="D484" s="2" t="s">
        <v>212</v>
      </c>
      <c r="E484" s="2" t="s">
        <v>118</v>
      </c>
      <c r="F484" s="3"/>
    </row>
    <row r="485" spans="1:6">
      <c r="A485" s="2"/>
      <c r="B485" s="2" t="s">
        <v>210</v>
      </c>
      <c r="C485" s="2" t="s">
        <v>849</v>
      </c>
      <c r="D485" s="2" t="s">
        <v>212</v>
      </c>
      <c r="E485" s="2" t="s">
        <v>118</v>
      </c>
      <c r="F485" s="3"/>
    </row>
    <row r="486" spans="1:6">
      <c r="A486" s="2"/>
      <c r="B486" s="2" t="s">
        <v>210</v>
      </c>
      <c r="C486" s="2" t="s">
        <v>850</v>
      </c>
      <c r="D486" s="2" t="s">
        <v>212</v>
      </c>
      <c r="E486" s="2" t="s">
        <v>118</v>
      </c>
      <c r="F486" s="3"/>
    </row>
    <row r="487" spans="1:6">
      <c r="A487" s="2"/>
      <c r="B487" s="2" t="s">
        <v>210</v>
      </c>
      <c r="C487" s="2" t="s">
        <v>851</v>
      </c>
      <c r="D487" s="2" t="s">
        <v>212</v>
      </c>
      <c r="E487" s="2" t="s">
        <v>118</v>
      </c>
      <c r="F487" s="3"/>
    </row>
    <row r="488" spans="1:6">
      <c r="A488" s="2"/>
      <c r="B488" s="2" t="s">
        <v>210</v>
      </c>
      <c r="C488" s="2" t="s">
        <v>851</v>
      </c>
      <c r="D488" s="2" t="s">
        <v>212</v>
      </c>
      <c r="E488" s="2" t="s">
        <v>118</v>
      </c>
      <c r="F488" s="3"/>
    </row>
    <row r="489" spans="1:6">
      <c r="A489" s="2"/>
      <c r="B489" s="2" t="s">
        <v>210</v>
      </c>
      <c r="C489" s="2" t="s">
        <v>852</v>
      </c>
      <c r="D489" s="2" t="s">
        <v>212</v>
      </c>
      <c r="E489" s="2" t="s">
        <v>118</v>
      </c>
      <c r="F489" s="3"/>
    </row>
    <row r="490" spans="1:6">
      <c r="A490" s="2"/>
      <c r="B490" s="2" t="s">
        <v>210</v>
      </c>
      <c r="C490" s="2" t="s">
        <v>853</v>
      </c>
      <c r="D490" s="2" t="s">
        <v>212</v>
      </c>
      <c r="E490" s="2" t="s">
        <v>118</v>
      </c>
      <c r="F490" s="3"/>
    </row>
    <row r="491" spans="1:6">
      <c r="A491" s="2"/>
      <c r="B491" s="2" t="s">
        <v>210</v>
      </c>
      <c r="C491" s="2" t="s">
        <v>854</v>
      </c>
      <c r="D491" s="2" t="s">
        <v>212</v>
      </c>
      <c r="E491" s="2" t="s">
        <v>118</v>
      </c>
      <c r="F491" s="3"/>
    </row>
    <row r="492" spans="1:6">
      <c r="A492" s="2"/>
      <c r="B492" s="2" t="s">
        <v>210</v>
      </c>
      <c r="C492" s="2" t="s">
        <v>855</v>
      </c>
      <c r="D492" s="2" t="s">
        <v>212</v>
      </c>
      <c r="E492" s="2" t="s">
        <v>118</v>
      </c>
      <c r="F492" s="3"/>
    </row>
    <row r="493" spans="1:6">
      <c r="A493" s="2"/>
      <c r="B493" s="2" t="s">
        <v>210</v>
      </c>
      <c r="C493" s="2" t="s">
        <v>856</v>
      </c>
      <c r="D493" s="2" t="s">
        <v>212</v>
      </c>
      <c r="E493" s="2" t="s">
        <v>118</v>
      </c>
      <c r="F493" s="3"/>
    </row>
    <row r="494" spans="1:6">
      <c r="A494" s="2"/>
      <c r="B494" s="2" t="s">
        <v>210</v>
      </c>
      <c r="C494" s="2" t="s">
        <v>857</v>
      </c>
      <c r="D494" s="2" t="s">
        <v>212</v>
      </c>
      <c r="E494" s="2" t="s">
        <v>118</v>
      </c>
      <c r="F494" s="3"/>
    </row>
    <row r="495" spans="1:6">
      <c r="A495" s="2"/>
      <c r="B495" s="2" t="s">
        <v>210</v>
      </c>
      <c r="C495" s="2" t="s">
        <v>858</v>
      </c>
      <c r="D495" s="2" t="s">
        <v>212</v>
      </c>
      <c r="E495" s="2" t="s">
        <v>118</v>
      </c>
      <c r="F495" s="3"/>
    </row>
    <row r="496" spans="1:6">
      <c r="A496" s="2"/>
      <c r="B496" s="2" t="s">
        <v>210</v>
      </c>
      <c r="C496" s="2" t="s">
        <v>859</v>
      </c>
      <c r="D496" s="2" t="s">
        <v>212</v>
      </c>
      <c r="E496" s="2" t="s">
        <v>118</v>
      </c>
      <c r="F496" s="3"/>
    </row>
    <row r="497" spans="1:6">
      <c r="A497" s="2"/>
      <c r="B497" s="2" t="s">
        <v>210</v>
      </c>
      <c r="C497" s="2" t="s">
        <v>860</v>
      </c>
      <c r="D497" s="2" t="s">
        <v>212</v>
      </c>
      <c r="E497" s="2" t="s">
        <v>118</v>
      </c>
      <c r="F497" s="3"/>
    </row>
    <row r="498" spans="1:6">
      <c r="A498" s="2"/>
      <c r="B498" s="2" t="s">
        <v>210</v>
      </c>
      <c r="C498" s="2" t="s">
        <v>861</v>
      </c>
      <c r="D498" s="2" t="s">
        <v>212</v>
      </c>
      <c r="E498" s="2" t="s">
        <v>118</v>
      </c>
      <c r="F498" s="3"/>
    </row>
    <row r="499" spans="1:6">
      <c r="A499" s="2"/>
      <c r="B499" s="2" t="s">
        <v>210</v>
      </c>
      <c r="C499" s="2" t="s">
        <v>862</v>
      </c>
      <c r="D499" s="2" t="s">
        <v>212</v>
      </c>
      <c r="E499" s="2" t="s">
        <v>118</v>
      </c>
      <c r="F499" s="3"/>
    </row>
    <row r="500" spans="1:6">
      <c r="A500" s="2"/>
      <c r="B500" s="2" t="s">
        <v>210</v>
      </c>
      <c r="C500" s="2" t="s">
        <v>863</v>
      </c>
      <c r="D500" s="2" t="s">
        <v>212</v>
      </c>
      <c r="E500" s="2" t="s">
        <v>118</v>
      </c>
      <c r="F500" s="3"/>
    </row>
    <row r="501" spans="1:6">
      <c r="A501" s="2"/>
      <c r="B501" s="2" t="s">
        <v>210</v>
      </c>
      <c r="C501" s="2" t="s">
        <v>864</v>
      </c>
      <c r="D501" s="2" t="s">
        <v>212</v>
      </c>
      <c r="E501" s="2" t="s">
        <v>118</v>
      </c>
      <c r="F501" s="3"/>
    </row>
    <row r="502" spans="1:6">
      <c r="A502" s="2"/>
      <c r="B502" s="2" t="s">
        <v>210</v>
      </c>
      <c r="C502" s="2" t="s">
        <v>865</v>
      </c>
      <c r="D502" s="2" t="s">
        <v>212</v>
      </c>
      <c r="E502" s="2" t="s">
        <v>118</v>
      </c>
      <c r="F502" s="3"/>
    </row>
    <row r="503" spans="1:6">
      <c r="A503" s="2"/>
      <c r="B503" s="2" t="s">
        <v>210</v>
      </c>
      <c r="C503" s="2" t="s">
        <v>866</v>
      </c>
      <c r="D503" s="2" t="s">
        <v>212</v>
      </c>
      <c r="E503" s="2" t="s">
        <v>118</v>
      </c>
      <c r="F503" s="3"/>
    </row>
    <row r="504" spans="1:6">
      <c r="A504" s="2"/>
      <c r="B504" s="2" t="s">
        <v>210</v>
      </c>
      <c r="C504" s="2" t="s">
        <v>867</v>
      </c>
      <c r="D504" s="2" t="s">
        <v>212</v>
      </c>
      <c r="E504" s="2" t="s">
        <v>118</v>
      </c>
      <c r="F504" s="3"/>
    </row>
    <row r="505" spans="1:6">
      <c r="A505" s="2"/>
      <c r="B505" s="2" t="s">
        <v>210</v>
      </c>
      <c r="C505" s="2" t="s">
        <v>868</v>
      </c>
      <c r="D505" s="2" t="s">
        <v>212</v>
      </c>
      <c r="E505" s="2" t="s">
        <v>118</v>
      </c>
      <c r="F505" s="3"/>
    </row>
    <row r="506" spans="1:6">
      <c r="A506" s="2"/>
      <c r="B506" s="2" t="s">
        <v>210</v>
      </c>
      <c r="C506" s="2" t="s">
        <v>869</v>
      </c>
      <c r="D506" s="2" t="s">
        <v>212</v>
      </c>
      <c r="E506" s="2" t="s">
        <v>118</v>
      </c>
      <c r="F506" s="3"/>
    </row>
    <row r="507" spans="1:6">
      <c r="A507" s="2"/>
      <c r="B507" s="2" t="s">
        <v>210</v>
      </c>
      <c r="C507" s="2" t="s">
        <v>870</v>
      </c>
      <c r="D507" s="2" t="s">
        <v>212</v>
      </c>
      <c r="E507" s="2" t="s">
        <v>118</v>
      </c>
      <c r="F507" s="3"/>
    </row>
    <row r="508" spans="1:6">
      <c r="A508" s="2"/>
      <c r="B508" s="2" t="s">
        <v>210</v>
      </c>
      <c r="C508" s="2" t="s">
        <v>871</v>
      </c>
      <c r="D508" s="2" t="s">
        <v>212</v>
      </c>
      <c r="E508" s="2" t="s">
        <v>118</v>
      </c>
      <c r="F508" s="3"/>
    </row>
    <row r="509" spans="1:6">
      <c r="A509" s="2"/>
      <c r="B509" s="2" t="s">
        <v>210</v>
      </c>
      <c r="C509" s="2" t="s">
        <v>872</v>
      </c>
      <c r="D509" s="2" t="s">
        <v>212</v>
      </c>
      <c r="E509" s="2" t="s">
        <v>118</v>
      </c>
      <c r="F509" s="3"/>
    </row>
    <row r="510" spans="1:6">
      <c r="A510" s="2"/>
      <c r="B510" s="2" t="s">
        <v>210</v>
      </c>
      <c r="C510" s="2" t="s">
        <v>873</v>
      </c>
      <c r="D510" s="2" t="s">
        <v>212</v>
      </c>
      <c r="E510" s="2" t="s">
        <v>118</v>
      </c>
      <c r="F510" s="3"/>
    </row>
    <row r="511" spans="1:6">
      <c r="A511" s="2"/>
      <c r="B511" s="2" t="s">
        <v>210</v>
      </c>
      <c r="C511" s="2" t="s">
        <v>873</v>
      </c>
      <c r="D511" s="2" t="s">
        <v>212</v>
      </c>
      <c r="E511" s="2" t="s">
        <v>118</v>
      </c>
      <c r="F511" s="3"/>
    </row>
    <row r="512" spans="1:6">
      <c r="A512" s="2"/>
      <c r="B512" s="2" t="s">
        <v>210</v>
      </c>
      <c r="C512" s="2" t="s">
        <v>874</v>
      </c>
      <c r="D512" s="2" t="s">
        <v>212</v>
      </c>
      <c r="E512" s="2" t="s">
        <v>118</v>
      </c>
      <c r="F512" s="3"/>
    </row>
    <row r="513" spans="1:6">
      <c r="A513" s="2"/>
      <c r="B513" s="2" t="s">
        <v>210</v>
      </c>
      <c r="C513" s="2" t="s">
        <v>875</v>
      </c>
      <c r="D513" s="2" t="s">
        <v>212</v>
      </c>
      <c r="E513" s="2" t="s">
        <v>118</v>
      </c>
      <c r="F513" s="3"/>
    </row>
    <row r="514" spans="1:6">
      <c r="A514" s="2"/>
      <c r="B514" s="2" t="s">
        <v>210</v>
      </c>
      <c r="C514" s="2" t="s">
        <v>876</v>
      </c>
      <c r="D514" s="2" t="s">
        <v>212</v>
      </c>
      <c r="E514" s="2" t="s">
        <v>118</v>
      </c>
      <c r="F514" s="3"/>
    </row>
    <row r="515" spans="1:6">
      <c r="A515" s="2"/>
      <c r="B515" s="2" t="s">
        <v>210</v>
      </c>
      <c r="C515" s="2" t="s">
        <v>877</v>
      </c>
      <c r="D515" s="2" t="s">
        <v>212</v>
      </c>
      <c r="E515" s="2" t="s">
        <v>118</v>
      </c>
      <c r="F515" s="3"/>
    </row>
    <row r="516" spans="1:6">
      <c r="A516" s="2"/>
      <c r="B516" s="2" t="s">
        <v>210</v>
      </c>
      <c r="C516" s="2" t="s">
        <v>878</v>
      </c>
      <c r="D516" s="2" t="s">
        <v>212</v>
      </c>
      <c r="E516" s="2" t="s">
        <v>118</v>
      </c>
      <c r="F516" s="3"/>
    </row>
    <row r="517" spans="1:6">
      <c r="A517" s="2"/>
      <c r="B517" s="2" t="s">
        <v>210</v>
      </c>
      <c r="C517" s="2" t="s">
        <v>879</v>
      </c>
      <c r="D517" s="2" t="s">
        <v>212</v>
      </c>
      <c r="E517" s="2" t="s">
        <v>118</v>
      </c>
      <c r="F517" s="3"/>
    </row>
    <row r="518" spans="1:6">
      <c r="A518" s="2"/>
      <c r="B518" s="2" t="s">
        <v>210</v>
      </c>
      <c r="C518" s="2" t="s">
        <v>880</v>
      </c>
      <c r="D518" s="2" t="s">
        <v>212</v>
      </c>
      <c r="E518" s="2" t="s">
        <v>118</v>
      </c>
      <c r="F518" s="3"/>
    </row>
    <row r="519" spans="1:6">
      <c r="A519" s="2"/>
      <c r="B519" s="2" t="s">
        <v>210</v>
      </c>
      <c r="C519" s="2" t="s">
        <v>881</v>
      </c>
      <c r="D519" s="2" t="s">
        <v>212</v>
      </c>
      <c r="E519" s="2" t="s">
        <v>118</v>
      </c>
      <c r="F519" s="3"/>
    </row>
    <row r="520" spans="1:6">
      <c r="A520" s="2"/>
      <c r="B520" s="2" t="s">
        <v>210</v>
      </c>
      <c r="C520" s="2" t="s">
        <v>882</v>
      </c>
      <c r="D520" s="2" t="s">
        <v>212</v>
      </c>
      <c r="E520" s="2" t="s">
        <v>118</v>
      </c>
      <c r="F520" s="3"/>
    </row>
    <row r="521" spans="1:6">
      <c r="A521" s="2"/>
      <c r="B521" s="2" t="s">
        <v>210</v>
      </c>
      <c r="C521" s="2" t="s">
        <v>883</v>
      </c>
      <c r="D521" s="2" t="s">
        <v>212</v>
      </c>
      <c r="E521" s="2" t="s">
        <v>118</v>
      </c>
      <c r="F521" s="3"/>
    </row>
    <row r="522" spans="1:6">
      <c r="A522" s="2"/>
      <c r="B522" s="2" t="s">
        <v>210</v>
      </c>
      <c r="C522" s="2" t="s">
        <v>884</v>
      </c>
      <c r="D522" s="2" t="s">
        <v>212</v>
      </c>
      <c r="E522" s="2" t="s">
        <v>118</v>
      </c>
      <c r="F522" s="3"/>
    </row>
    <row r="523" spans="1:6">
      <c r="A523" s="2"/>
      <c r="B523" s="2" t="s">
        <v>210</v>
      </c>
      <c r="C523" s="2" t="s">
        <v>885</v>
      </c>
      <c r="D523" s="2" t="s">
        <v>212</v>
      </c>
      <c r="E523" s="2" t="s">
        <v>118</v>
      </c>
      <c r="F523" s="3"/>
    </row>
    <row r="524" spans="1:6">
      <c r="A524" s="2"/>
      <c r="B524" s="2" t="s">
        <v>210</v>
      </c>
      <c r="C524" s="2" t="s">
        <v>886</v>
      </c>
      <c r="D524" s="2" t="s">
        <v>212</v>
      </c>
      <c r="E524" s="2" t="s">
        <v>118</v>
      </c>
      <c r="F524" s="3"/>
    </row>
    <row r="525" spans="1:6">
      <c r="A525" s="2"/>
      <c r="B525" s="2" t="s">
        <v>210</v>
      </c>
      <c r="C525" s="2" t="s">
        <v>887</v>
      </c>
      <c r="D525" s="2" t="s">
        <v>212</v>
      </c>
      <c r="E525" s="2" t="s">
        <v>118</v>
      </c>
      <c r="F525" s="3"/>
    </row>
    <row r="526" spans="1:6">
      <c r="A526" s="2"/>
      <c r="B526" s="2" t="s">
        <v>210</v>
      </c>
      <c r="C526" s="2" t="s">
        <v>888</v>
      </c>
      <c r="D526" s="2" t="s">
        <v>212</v>
      </c>
      <c r="E526" s="2" t="s">
        <v>118</v>
      </c>
      <c r="F526" s="3"/>
    </row>
    <row r="527" spans="1:6">
      <c r="A527" s="2"/>
      <c r="B527" s="2" t="s">
        <v>210</v>
      </c>
      <c r="C527" s="2" t="s">
        <v>889</v>
      </c>
      <c r="D527" s="2" t="s">
        <v>212</v>
      </c>
      <c r="E527" s="2" t="s">
        <v>118</v>
      </c>
      <c r="F527" s="3"/>
    </row>
    <row r="528" spans="1:6">
      <c r="A528" s="2"/>
      <c r="B528" s="2" t="s">
        <v>210</v>
      </c>
      <c r="C528" s="2" t="s">
        <v>890</v>
      </c>
      <c r="D528" s="2" t="s">
        <v>212</v>
      </c>
      <c r="E528" s="2" t="s">
        <v>118</v>
      </c>
      <c r="F528" s="3"/>
    </row>
    <row r="529" spans="1:6">
      <c r="A529" s="2"/>
      <c r="B529" s="2" t="s">
        <v>210</v>
      </c>
      <c r="C529" s="2" t="s">
        <v>891</v>
      </c>
      <c r="D529" s="2" t="s">
        <v>212</v>
      </c>
      <c r="E529" s="2" t="s">
        <v>118</v>
      </c>
      <c r="F529" s="3"/>
    </row>
    <row r="530" spans="1:6">
      <c r="A530" s="2"/>
      <c r="B530" s="2" t="s">
        <v>210</v>
      </c>
      <c r="C530" s="2" t="s">
        <v>892</v>
      </c>
      <c r="D530" s="2" t="s">
        <v>212</v>
      </c>
      <c r="E530" s="2" t="s">
        <v>118</v>
      </c>
      <c r="F530" s="3"/>
    </row>
    <row r="531" spans="1:6">
      <c r="A531" s="2"/>
      <c r="B531" s="2" t="s">
        <v>210</v>
      </c>
      <c r="C531" s="2" t="s">
        <v>893</v>
      </c>
      <c r="D531" s="2" t="s">
        <v>212</v>
      </c>
      <c r="E531" s="2" t="s">
        <v>118</v>
      </c>
      <c r="F531" s="3"/>
    </row>
    <row r="532" spans="1:6">
      <c r="A532" s="2"/>
      <c r="B532" s="2" t="s">
        <v>210</v>
      </c>
      <c r="C532" s="2" t="s">
        <v>894</v>
      </c>
      <c r="D532" s="2" t="s">
        <v>212</v>
      </c>
      <c r="E532" s="2" t="s">
        <v>118</v>
      </c>
      <c r="F532" s="3"/>
    </row>
    <row r="533" spans="1:6">
      <c r="A533" s="2"/>
      <c r="B533" s="2" t="s">
        <v>210</v>
      </c>
      <c r="C533" s="2" t="s">
        <v>895</v>
      </c>
      <c r="D533" s="2" t="s">
        <v>212</v>
      </c>
      <c r="E533" s="2" t="s">
        <v>118</v>
      </c>
      <c r="F533" s="3"/>
    </row>
    <row r="534" spans="1:6">
      <c r="A534" s="2"/>
      <c r="B534" s="2" t="s">
        <v>210</v>
      </c>
      <c r="C534" s="2" t="s">
        <v>896</v>
      </c>
      <c r="D534" s="2" t="s">
        <v>212</v>
      </c>
      <c r="E534" s="2" t="s">
        <v>118</v>
      </c>
      <c r="F534" s="3"/>
    </row>
    <row r="535" spans="1:6">
      <c r="A535" s="2"/>
      <c r="B535" s="2" t="s">
        <v>210</v>
      </c>
      <c r="C535" s="2" t="s">
        <v>897</v>
      </c>
      <c r="D535" s="2" t="s">
        <v>212</v>
      </c>
      <c r="E535" s="2" t="s">
        <v>118</v>
      </c>
      <c r="F535" s="3"/>
    </row>
    <row r="536" spans="1:6">
      <c r="A536" s="2"/>
      <c r="B536" s="2" t="s">
        <v>210</v>
      </c>
      <c r="C536" s="2" t="s">
        <v>898</v>
      </c>
      <c r="D536" s="2" t="s">
        <v>212</v>
      </c>
      <c r="E536" s="2" t="s">
        <v>118</v>
      </c>
      <c r="F536" s="3"/>
    </row>
    <row r="537" spans="1:6">
      <c r="A537" s="2"/>
      <c r="B537" s="2" t="s">
        <v>210</v>
      </c>
      <c r="C537" s="2" t="s">
        <v>898</v>
      </c>
      <c r="D537" s="2" t="s">
        <v>212</v>
      </c>
      <c r="E537" s="2" t="s">
        <v>118</v>
      </c>
      <c r="F537" s="3"/>
    </row>
    <row r="538" spans="1:6">
      <c r="A538" s="2"/>
      <c r="B538" s="2" t="s">
        <v>210</v>
      </c>
      <c r="C538" s="2" t="s">
        <v>898</v>
      </c>
      <c r="D538" s="2" t="s">
        <v>212</v>
      </c>
      <c r="E538" s="2" t="s">
        <v>118</v>
      </c>
      <c r="F538" s="3"/>
    </row>
    <row r="539" spans="1:6">
      <c r="A539" s="2"/>
      <c r="B539" s="2" t="s">
        <v>210</v>
      </c>
      <c r="C539" s="2" t="s">
        <v>899</v>
      </c>
      <c r="D539" s="2" t="s">
        <v>212</v>
      </c>
      <c r="E539" s="2" t="s">
        <v>118</v>
      </c>
      <c r="F539" s="3"/>
    </row>
    <row r="540" spans="1:6">
      <c r="A540" s="2"/>
      <c r="B540" s="2" t="s">
        <v>210</v>
      </c>
      <c r="C540" s="2" t="s">
        <v>900</v>
      </c>
      <c r="D540" s="2" t="s">
        <v>212</v>
      </c>
      <c r="E540" s="2" t="s">
        <v>118</v>
      </c>
      <c r="F540" s="3"/>
    </row>
    <row r="541" spans="1:6">
      <c r="A541" s="2"/>
      <c r="B541" s="2" t="s">
        <v>210</v>
      </c>
      <c r="C541" s="2" t="s">
        <v>901</v>
      </c>
      <c r="D541" s="2" t="s">
        <v>212</v>
      </c>
      <c r="E541" s="2" t="s">
        <v>118</v>
      </c>
      <c r="F541" s="3"/>
    </row>
    <row r="542" spans="1:6">
      <c r="A542" s="2"/>
      <c r="B542" s="2" t="s">
        <v>210</v>
      </c>
      <c r="C542" s="2" t="s">
        <v>902</v>
      </c>
      <c r="D542" s="2" t="s">
        <v>212</v>
      </c>
      <c r="E542" s="2" t="s">
        <v>118</v>
      </c>
      <c r="F542" s="3"/>
    </row>
    <row r="543" spans="1:6">
      <c r="A543" s="2"/>
      <c r="B543" s="2" t="s">
        <v>210</v>
      </c>
      <c r="C543" s="2" t="s">
        <v>903</v>
      </c>
      <c r="D543" s="2" t="s">
        <v>212</v>
      </c>
      <c r="E543" s="2" t="s">
        <v>118</v>
      </c>
      <c r="F543" s="3"/>
    </row>
    <row r="544" spans="1:6">
      <c r="A544" s="2"/>
      <c r="B544" s="2" t="s">
        <v>210</v>
      </c>
      <c r="C544" s="2" t="s">
        <v>904</v>
      </c>
      <c r="D544" s="2" t="s">
        <v>212</v>
      </c>
      <c r="E544" s="2" t="s">
        <v>118</v>
      </c>
      <c r="F544" s="3"/>
    </row>
    <row r="545" spans="1:6">
      <c r="A545" s="2"/>
      <c r="B545" s="2" t="s">
        <v>210</v>
      </c>
      <c r="C545" s="2" t="s">
        <v>905</v>
      </c>
      <c r="D545" s="2" t="s">
        <v>212</v>
      </c>
      <c r="E545" s="2" t="s">
        <v>118</v>
      </c>
      <c r="F545" s="3"/>
    </row>
    <row r="546" spans="1:6">
      <c r="A546" s="2"/>
      <c r="B546" s="2" t="s">
        <v>210</v>
      </c>
      <c r="C546" s="2" t="s">
        <v>906</v>
      </c>
      <c r="D546" s="2" t="s">
        <v>212</v>
      </c>
      <c r="E546" s="2" t="s">
        <v>118</v>
      </c>
      <c r="F546" s="3"/>
    </row>
    <row r="547" spans="1:6">
      <c r="A547" s="2"/>
      <c r="B547" s="2" t="s">
        <v>210</v>
      </c>
      <c r="C547" s="2" t="s">
        <v>907</v>
      </c>
      <c r="D547" s="2" t="s">
        <v>212</v>
      </c>
      <c r="E547" s="2" t="s">
        <v>118</v>
      </c>
      <c r="F547" s="3"/>
    </row>
    <row r="548" spans="1:6">
      <c r="A548" s="2"/>
      <c r="B548" s="2" t="s">
        <v>210</v>
      </c>
      <c r="C548" s="2" t="s">
        <v>908</v>
      </c>
      <c r="D548" s="2" t="s">
        <v>212</v>
      </c>
      <c r="E548" s="2" t="s">
        <v>118</v>
      </c>
      <c r="F548" s="3"/>
    </row>
    <row r="549" spans="1:6">
      <c r="A549" s="2"/>
      <c r="B549" s="2" t="s">
        <v>210</v>
      </c>
      <c r="C549" s="2" t="s">
        <v>909</v>
      </c>
      <c r="D549" s="2" t="s">
        <v>212</v>
      </c>
      <c r="E549" s="2" t="s">
        <v>118</v>
      </c>
      <c r="F549" s="3"/>
    </row>
    <row r="550" spans="1:6">
      <c r="A550" s="2"/>
      <c r="B550" s="2" t="s">
        <v>210</v>
      </c>
      <c r="C550" s="2" t="s">
        <v>910</v>
      </c>
      <c r="D550" s="2" t="s">
        <v>212</v>
      </c>
      <c r="E550" s="2" t="s">
        <v>118</v>
      </c>
      <c r="F550" s="3"/>
    </row>
    <row r="551" spans="1:6">
      <c r="A551" s="2"/>
      <c r="B551" s="2" t="s">
        <v>210</v>
      </c>
      <c r="C551" s="2" t="s">
        <v>911</v>
      </c>
      <c r="D551" s="2" t="s">
        <v>212</v>
      </c>
      <c r="E551" s="2" t="s">
        <v>118</v>
      </c>
      <c r="F551" s="3"/>
    </row>
    <row r="552" spans="1:6">
      <c r="A552" s="2"/>
      <c r="B552" s="2" t="s">
        <v>210</v>
      </c>
      <c r="C552" s="2" t="s">
        <v>912</v>
      </c>
      <c r="D552" s="2" t="s">
        <v>212</v>
      </c>
      <c r="E552" s="2" t="s">
        <v>118</v>
      </c>
      <c r="F552" s="3"/>
    </row>
    <row r="553" spans="1:6">
      <c r="A553" s="2"/>
      <c r="B553" s="2" t="s">
        <v>210</v>
      </c>
      <c r="C553" s="2" t="s">
        <v>913</v>
      </c>
      <c r="D553" s="2" t="s">
        <v>212</v>
      </c>
      <c r="E553" s="2" t="s">
        <v>118</v>
      </c>
      <c r="F553" s="3"/>
    </row>
    <row r="554" spans="1:6">
      <c r="A554" s="2"/>
      <c r="B554" s="2" t="s">
        <v>210</v>
      </c>
      <c r="C554" s="2" t="s">
        <v>914</v>
      </c>
      <c r="D554" s="2" t="s">
        <v>212</v>
      </c>
      <c r="E554" s="2" t="s">
        <v>118</v>
      </c>
      <c r="F554" s="3"/>
    </row>
    <row r="555" spans="1:6">
      <c r="A555" s="2"/>
      <c r="B555" s="2" t="s">
        <v>210</v>
      </c>
      <c r="C555" s="2" t="s">
        <v>915</v>
      </c>
      <c r="D555" s="2" t="s">
        <v>212</v>
      </c>
      <c r="E555" s="2" t="s">
        <v>118</v>
      </c>
      <c r="F555" s="3"/>
    </row>
    <row r="556" spans="1:6">
      <c r="A556" s="2" t="s">
        <v>916</v>
      </c>
      <c r="B556" s="2" t="s">
        <v>210</v>
      </c>
      <c r="C556" s="2" t="s">
        <v>917</v>
      </c>
      <c r="D556" s="2" t="s">
        <v>212</v>
      </c>
      <c r="E556" s="2" t="s">
        <v>493</v>
      </c>
      <c r="F556" s="3"/>
    </row>
    <row r="557" spans="1:6">
      <c r="A557" s="2" t="s">
        <v>918</v>
      </c>
      <c r="B557" s="2" t="s">
        <v>210</v>
      </c>
      <c r="C557" s="2" t="s">
        <v>917</v>
      </c>
      <c r="D557" s="2" t="s">
        <v>212</v>
      </c>
      <c r="E557" s="2" t="s">
        <v>919</v>
      </c>
      <c r="F557" s="3"/>
    </row>
    <row r="558" spans="1:6">
      <c r="A558" s="2" t="s">
        <v>920</v>
      </c>
      <c r="B558" s="2" t="s">
        <v>210</v>
      </c>
      <c r="C558" s="2" t="s">
        <v>921</v>
      </c>
      <c r="D558" s="2" t="s">
        <v>212</v>
      </c>
      <c r="E558" s="2" t="s">
        <v>118</v>
      </c>
      <c r="F558" s="3"/>
    </row>
    <row r="559" spans="1:6">
      <c r="A559" s="2" t="s">
        <v>922</v>
      </c>
      <c r="B559" s="2" t="s">
        <v>210</v>
      </c>
      <c r="C559" s="2" t="s">
        <v>923</v>
      </c>
      <c r="D559" s="2" t="s">
        <v>212</v>
      </c>
      <c r="E559" s="2" t="s">
        <v>213</v>
      </c>
      <c r="F559" s="3"/>
    </row>
    <row r="560" spans="1:6">
      <c r="A560" s="2"/>
      <c r="B560" s="2" t="s">
        <v>210</v>
      </c>
      <c r="C560" s="2" t="s">
        <v>924</v>
      </c>
      <c r="D560" s="2" t="s">
        <v>212</v>
      </c>
      <c r="E560" s="2" t="s">
        <v>118</v>
      </c>
      <c r="F560" s="3"/>
    </row>
    <row r="561" spans="1:6">
      <c r="A561" s="2" t="s">
        <v>925</v>
      </c>
      <c r="B561" s="2" t="s">
        <v>210</v>
      </c>
      <c r="C561" s="2" t="s">
        <v>926</v>
      </c>
      <c r="D561" s="2" t="s">
        <v>212</v>
      </c>
      <c r="E561" s="2" t="s">
        <v>246</v>
      </c>
      <c r="F561" s="3"/>
    </row>
    <row r="562" spans="1:6">
      <c r="A562" s="2" t="s">
        <v>927</v>
      </c>
      <c r="B562" s="2" t="s">
        <v>210</v>
      </c>
      <c r="C562" s="2" t="s">
        <v>928</v>
      </c>
      <c r="D562" s="2" t="s">
        <v>212</v>
      </c>
      <c r="E562" s="2" t="s">
        <v>929</v>
      </c>
      <c r="F562" s="3"/>
    </row>
    <row r="563" spans="1:6">
      <c r="A563" s="2" t="s">
        <v>927</v>
      </c>
      <c r="B563" s="2" t="s">
        <v>210</v>
      </c>
      <c r="C563" s="2" t="s">
        <v>928</v>
      </c>
      <c r="D563" s="2" t="s">
        <v>212</v>
      </c>
      <c r="E563" s="2" t="s">
        <v>929</v>
      </c>
      <c r="F563" s="3"/>
    </row>
    <row r="564" spans="1:6">
      <c r="A564" s="2" t="s">
        <v>930</v>
      </c>
      <c r="B564" s="2" t="s">
        <v>210</v>
      </c>
      <c r="C564" s="2" t="s">
        <v>931</v>
      </c>
      <c r="D564" s="2" t="s">
        <v>212</v>
      </c>
      <c r="E564" s="2" t="s">
        <v>932</v>
      </c>
      <c r="F564" s="3"/>
    </row>
    <row r="565" spans="1:6">
      <c r="A565" s="2"/>
      <c r="B565" s="2" t="s">
        <v>210</v>
      </c>
      <c r="C565" s="2" t="s">
        <v>933</v>
      </c>
      <c r="D565" s="2" t="s">
        <v>212</v>
      </c>
      <c r="E565" s="2" t="s">
        <v>934</v>
      </c>
      <c r="F565" s="3"/>
    </row>
    <row r="566" spans="1:6">
      <c r="A566" s="2"/>
      <c r="B566" s="2" t="s">
        <v>210</v>
      </c>
      <c r="C566" s="2" t="s">
        <v>935</v>
      </c>
      <c r="D566" s="2" t="s">
        <v>212</v>
      </c>
      <c r="E566" s="2" t="s">
        <v>936</v>
      </c>
      <c r="F566" s="3"/>
    </row>
    <row r="567" spans="1:6">
      <c r="A567" s="2" t="s">
        <v>937</v>
      </c>
      <c r="B567" s="2" t="s">
        <v>210</v>
      </c>
      <c r="C567" s="2" t="s">
        <v>938</v>
      </c>
      <c r="D567" s="2" t="s">
        <v>212</v>
      </c>
      <c r="E567" s="2" t="s">
        <v>939</v>
      </c>
      <c r="F567" s="3"/>
    </row>
    <row r="568" spans="1:6">
      <c r="A568" s="2" t="s">
        <v>940</v>
      </c>
      <c r="B568" s="2" t="s">
        <v>210</v>
      </c>
      <c r="C568" s="2" t="s">
        <v>938</v>
      </c>
      <c r="D568" s="2" t="s">
        <v>212</v>
      </c>
      <c r="E568" s="2" t="s">
        <v>939</v>
      </c>
      <c r="F568" s="3"/>
    </row>
    <row r="569" spans="1:6">
      <c r="A569" s="2" t="s">
        <v>941</v>
      </c>
      <c r="B569" s="2" t="s">
        <v>210</v>
      </c>
      <c r="C569" s="2" t="s">
        <v>942</v>
      </c>
      <c r="D569" s="2" t="s">
        <v>212</v>
      </c>
      <c r="E569" s="2" t="s">
        <v>496</v>
      </c>
      <c r="F569" s="3"/>
    </row>
    <row r="570" spans="1:6">
      <c r="A570" s="2" t="s">
        <v>943</v>
      </c>
      <c r="B570" s="2" t="s">
        <v>210</v>
      </c>
      <c r="C570" s="2" t="s">
        <v>944</v>
      </c>
      <c r="D570" s="2" t="s">
        <v>212</v>
      </c>
      <c r="E570" s="2" t="s">
        <v>396</v>
      </c>
      <c r="F570" s="3"/>
    </row>
    <row r="571" spans="1:6">
      <c r="A571" s="2" t="s">
        <v>945</v>
      </c>
      <c r="B571" s="2" t="s">
        <v>210</v>
      </c>
      <c r="C571" s="2" t="s">
        <v>946</v>
      </c>
      <c r="D571" s="2" t="s">
        <v>212</v>
      </c>
      <c r="E571" s="2" t="s">
        <v>947</v>
      </c>
      <c r="F571" s="3"/>
    </row>
    <row r="572" spans="1:6">
      <c r="A572" s="2" t="s">
        <v>948</v>
      </c>
      <c r="B572" s="2" t="s">
        <v>210</v>
      </c>
      <c r="C572" s="2" t="s">
        <v>949</v>
      </c>
      <c r="D572" s="2" t="s">
        <v>212</v>
      </c>
      <c r="E572" s="2" t="s">
        <v>950</v>
      </c>
      <c r="F572" s="3"/>
    </row>
    <row r="573" spans="1:6">
      <c r="A573" s="2" t="s">
        <v>951</v>
      </c>
      <c r="B573" s="2" t="s">
        <v>210</v>
      </c>
      <c r="C573" s="2" t="s">
        <v>952</v>
      </c>
      <c r="D573" s="2" t="s">
        <v>212</v>
      </c>
      <c r="E573" s="2" t="s">
        <v>358</v>
      </c>
      <c r="F573" s="3"/>
    </row>
    <row r="574" spans="1:6">
      <c r="A574" s="2" t="s">
        <v>953</v>
      </c>
      <c r="B574" s="2" t="s">
        <v>210</v>
      </c>
      <c r="C574" s="2" t="s">
        <v>954</v>
      </c>
      <c r="D574" s="2" t="s">
        <v>212</v>
      </c>
      <c r="E574" s="2" t="s">
        <v>358</v>
      </c>
      <c r="F574" s="3"/>
    </row>
    <row r="575" spans="1:6">
      <c r="A575" s="2" t="s">
        <v>955</v>
      </c>
      <c r="B575" s="2" t="s">
        <v>210</v>
      </c>
      <c r="C575" s="2" t="s">
        <v>956</v>
      </c>
      <c r="D575" s="2" t="s">
        <v>212</v>
      </c>
      <c r="E575" s="2" t="s">
        <v>957</v>
      </c>
      <c r="F575" s="3"/>
    </row>
    <row r="576" spans="1:6">
      <c r="A576" s="2" t="s">
        <v>958</v>
      </c>
      <c r="B576" s="2" t="s">
        <v>210</v>
      </c>
      <c r="C576" s="2" t="s">
        <v>959</v>
      </c>
      <c r="D576" s="2" t="s">
        <v>212</v>
      </c>
      <c r="E576" s="2" t="s">
        <v>454</v>
      </c>
      <c r="F576" s="3"/>
    </row>
    <row r="577" spans="1:6">
      <c r="A577" s="2" t="s">
        <v>960</v>
      </c>
      <c r="B577" s="2" t="s">
        <v>210</v>
      </c>
      <c r="C577" s="2" t="s">
        <v>959</v>
      </c>
      <c r="D577" s="2" t="s">
        <v>212</v>
      </c>
      <c r="E577" s="2" t="s">
        <v>454</v>
      </c>
      <c r="F577" s="3"/>
    </row>
    <row r="578" spans="1:6">
      <c r="A578" s="2" t="s">
        <v>961</v>
      </c>
      <c r="B578" s="2" t="s">
        <v>210</v>
      </c>
      <c r="C578" s="2" t="s">
        <v>962</v>
      </c>
      <c r="D578" s="2" t="s">
        <v>212</v>
      </c>
      <c r="E578" s="2" t="s">
        <v>963</v>
      </c>
      <c r="F578" s="3"/>
    </row>
    <row r="579" spans="1:6">
      <c r="A579" s="2" t="s">
        <v>964</v>
      </c>
      <c r="B579" s="2" t="s">
        <v>210</v>
      </c>
      <c r="C579" s="2" t="s">
        <v>965</v>
      </c>
      <c r="D579" s="2" t="s">
        <v>212</v>
      </c>
      <c r="E579" s="2" t="s">
        <v>358</v>
      </c>
      <c r="F579" s="3"/>
    </row>
    <row r="580" spans="1:6">
      <c r="A580" s="2" t="s">
        <v>966</v>
      </c>
      <c r="B580" s="2" t="s">
        <v>210</v>
      </c>
      <c r="C580" s="2" t="s">
        <v>967</v>
      </c>
      <c r="D580" s="2" t="s">
        <v>212</v>
      </c>
      <c r="E580" s="2" t="s">
        <v>358</v>
      </c>
      <c r="F580" s="3"/>
    </row>
    <row r="581" spans="1:6">
      <c r="A581" s="2" t="s">
        <v>968</v>
      </c>
      <c r="B581" s="2" t="s">
        <v>210</v>
      </c>
      <c r="C581" s="2" t="s">
        <v>969</v>
      </c>
      <c r="D581" s="2" t="s">
        <v>212</v>
      </c>
      <c r="E581" s="2" t="s">
        <v>970</v>
      </c>
      <c r="F581" s="3"/>
    </row>
    <row r="582" spans="1:6">
      <c r="A582" s="2" t="s">
        <v>971</v>
      </c>
      <c r="B582" s="2" t="s">
        <v>210</v>
      </c>
      <c r="C582" s="2" t="s">
        <v>972</v>
      </c>
      <c r="D582" s="2" t="s">
        <v>212</v>
      </c>
      <c r="E582" s="2" t="s">
        <v>970</v>
      </c>
      <c r="F582" s="3"/>
    </row>
    <row r="583" spans="1:6">
      <c r="A583" s="2"/>
      <c r="B583" s="2" t="s">
        <v>210</v>
      </c>
      <c r="C583" s="2" t="s">
        <v>973</v>
      </c>
      <c r="D583" s="2" t="s">
        <v>212</v>
      </c>
      <c r="E583" s="2" t="s">
        <v>118</v>
      </c>
      <c r="F583" s="3"/>
    </row>
    <row r="584" spans="1:6">
      <c r="A584" s="2"/>
      <c r="B584" s="2" t="s">
        <v>210</v>
      </c>
      <c r="C584" s="2" t="s">
        <v>973</v>
      </c>
      <c r="D584" s="2" t="s">
        <v>212</v>
      </c>
      <c r="E584" s="2" t="s">
        <v>118</v>
      </c>
      <c r="F584" s="3"/>
    </row>
    <row r="585" spans="1:6">
      <c r="A585" s="2"/>
      <c r="B585" s="2" t="s">
        <v>210</v>
      </c>
      <c r="C585" s="2" t="s">
        <v>973</v>
      </c>
      <c r="D585" s="2" t="s">
        <v>212</v>
      </c>
      <c r="E585" s="2" t="s">
        <v>118</v>
      </c>
      <c r="F585" s="3"/>
    </row>
    <row r="586" spans="1:6">
      <c r="A586" s="2"/>
      <c r="B586" s="2" t="s">
        <v>210</v>
      </c>
      <c r="C586" s="2" t="s">
        <v>974</v>
      </c>
      <c r="D586" s="2" t="s">
        <v>212</v>
      </c>
      <c r="E586" s="2" t="s">
        <v>118</v>
      </c>
      <c r="F586" s="3"/>
    </row>
    <row r="587" spans="1:6">
      <c r="A587" s="2"/>
      <c r="B587" s="2" t="s">
        <v>210</v>
      </c>
      <c r="C587" s="2" t="s">
        <v>975</v>
      </c>
      <c r="D587" s="2" t="s">
        <v>212</v>
      </c>
      <c r="E587" s="2" t="s">
        <v>118</v>
      </c>
      <c r="F587" s="3"/>
    </row>
    <row r="588" spans="1:6">
      <c r="A588" s="2"/>
      <c r="B588" s="2" t="s">
        <v>210</v>
      </c>
      <c r="C588" s="2" t="s">
        <v>976</v>
      </c>
      <c r="D588" s="2" t="s">
        <v>212</v>
      </c>
      <c r="E588" s="2" t="s">
        <v>118</v>
      </c>
      <c r="F588" s="3"/>
    </row>
    <row r="589" spans="1:6">
      <c r="A589" s="2"/>
      <c r="B589" s="2" t="s">
        <v>210</v>
      </c>
      <c r="C589" s="2" t="s">
        <v>976</v>
      </c>
      <c r="D589" s="2" t="s">
        <v>212</v>
      </c>
      <c r="E589" s="2" t="s">
        <v>118</v>
      </c>
      <c r="F589" s="3"/>
    </row>
    <row r="590" spans="1:6">
      <c r="A590" s="2"/>
      <c r="B590" s="2" t="s">
        <v>210</v>
      </c>
      <c r="C590" s="2" t="s">
        <v>976</v>
      </c>
      <c r="D590" s="2" t="s">
        <v>212</v>
      </c>
      <c r="E590" s="2" t="s">
        <v>118</v>
      </c>
      <c r="F590" s="3"/>
    </row>
    <row r="591" spans="1:6">
      <c r="A591" s="2"/>
      <c r="B591" s="2" t="s">
        <v>210</v>
      </c>
      <c r="C591" s="2" t="s">
        <v>976</v>
      </c>
      <c r="D591" s="2" t="s">
        <v>212</v>
      </c>
      <c r="E591" s="2" t="s">
        <v>118</v>
      </c>
      <c r="F591" s="3"/>
    </row>
    <row r="592" spans="1:6">
      <c r="A592" s="2"/>
      <c r="B592" s="2" t="s">
        <v>210</v>
      </c>
      <c r="C592" s="2" t="s">
        <v>976</v>
      </c>
      <c r="D592" s="2" t="s">
        <v>212</v>
      </c>
      <c r="E592" s="2" t="s">
        <v>118</v>
      </c>
      <c r="F592" s="3"/>
    </row>
    <row r="593" spans="1:6">
      <c r="A593" s="2"/>
      <c r="B593" s="2" t="s">
        <v>210</v>
      </c>
      <c r="C593" s="2" t="s">
        <v>976</v>
      </c>
      <c r="D593" s="2" t="s">
        <v>212</v>
      </c>
      <c r="E593" s="2" t="s">
        <v>118</v>
      </c>
      <c r="F593" s="3"/>
    </row>
    <row r="594" spans="1:6">
      <c r="A594" s="2"/>
      <c r="B594" s="2" t="s">
        <v>210</v>
      </c>
      <c r="C594" s="2" t="s">
        <v>976</v>
      </c>
      <c r="D594" s="2" t="s">
        <v>212</v>
      </c>
      <c r="E594" s="2" t="s">
        <v>118</v>
      </c>
      <c r="F594" s="3"/>
    </row>
    <row r="595" spans="1:6">
      <c r="A595" s="2"/>
      <c r="B595" s="2" t="s">
        <v>210</v>
      </c>
      <c r="C595" s="2" t="s">
        <v>976</v>
      </c>
      <c r="D595" s="2" t="s">
        <v>212</v>
      </c>
      <c r="E595" s="2" t="s">
        <v>118</v>
      </c>
      <c r="F595" s="3"/>
    </row>
    <row r="596" spans="1:6">
      <c r="A596" s="2"/>
      <c r="B596" s="2" t="s">
        <v>210</v>
      </c>
      <c r="C596" s="2" t="s">
        <v>976</v>
      </c>
      <c r="D596" s="2" t="s">
        <v>212</v>
      </c>
      <c r="E596" s="2" t="s">
        <v>118</v>
      </c>
      <c r="F596" s="3"/>
    </row>
    <row r="597" spans="1:6">
      <c r="A597" s="2"/>
      <c r="B597" s="2" t="s">
        <v>210</v>
      </c>
      <c r="C597" s="2" t="s">
        <v>976</v>
      </c>
      <c r="D597" s="2" t="s">
        <v>212</v>
      </c>
      <c r="E597" s="2" t="s">
        <v>118</v>
      </c>
      <c r="F597" s="3"/>
    </row>
    <row r="598" spans="1:6">
      <c r="A598" s="2"/>
      <c r="B598" s="2" t="s">
        <v>210</v>
      </c>
      <c r="C598" s="2" t="s">
        <v>976</v>
      </c>
      <c r="D598" s="2" t="s">
        <v>212</v>
      </c>
      <c r="E598" s="2" t="s">
        <v>118</v>
      </c>
      <c r="F598" s="3"/>
    </row>
    <row r="599" spans="1:6">
      <c r="A599" s="2"/>
      <c r="B599" s="2" t="s">
        <v>210</v>
      </c>
      <c r="C599" s="2" t="s">
        <v>976</v>
      </c>
      <c r="D599" s="2" t="s">
        <v>212</v>
      </c>
      <c r="E599" s="2" t="s">
        <v>118</v>
      </c>
      <c r="F599" s="3"/>
    </row>
    <row r="600" spans="1:6">
      <c r="A600" s="2"/>
      <c r="B600" s="2" t="s">
        <v>210</v>
      </c>
      <c r="C600" s="2" t="s">
        <v>976</v>
      </c>
      <c r="D600" s="2" t="s">
        <v>212</v>
      </c>
      <c r="E600" s="2" t="s">
        <v>118</v>
      </c>
      <c r="F600" s="3"/>
    </row>
    <row r="601" spans="1:6">
      <c r="A601" s="2"/>
      <c r="B601" s="2" t="s">
        <v>210</v>
      </c>
      <c r="C601" s="2" t="s">
        <v>976</v>
      </c>
      <c r="D601" s="2" t="s">
        <v>212</v>
      </c>
      <c r="E601" s="2" t="s">
        <v>118</v>
      </c>
      <c r="F601" s="3"/>
    </row>
    <row r="602" spans="1:6">
      <c r="A602" s="2"/>
      <c r="B602" s="2" t="s">
        <v>210</v>
      </c>
      <c r="C602" s="2" t="s">
        <v>977</v>
      </c>
      <c r="D602" s="2" t="s">
        <v>212</v>
      </c>
      <c r="E602" s="2" t="s">
        <v>118</v>
      </c>
      <c r="F602" s="3"/>
    </row>
    <row r="603" spans="1:6">
      <c r="A603" s="2"/>
      <c r="B603" s="2" t="s">
        <v>210</v>
      </c>
      <c r="C603" s="2" t="s">
        <v>977</v>
      </c>
      <c r="D603" s="2" t="s">
        <v>212</v>
      </c>
      <c r="E603" s="2" t="s">
        <v>118</v>
      </c>
      <c r="F603" s="3"/>
    </row>
    <row r="604" spans="1:6">
      <c r="A604" s="2"/>
      <c r="B604" s="2" t="s">
        <v>210</v>
      </c>
      <c r="C604" s="2" t="s">
        <v>977</v>
      </c>
      <c r="D604" s="2" t="s">
        <v>212</v>
      </c>
      <c r="E604" s="2" t="s">
        <v>118</v>
      </c>
      <c r="F604" s="3"/>
    </row>
    <row r="605" spans="1:6">
      <c r="A605" s="2"/>
      <c r="B605" s="2" t="s">
        <v>210</v>
      </c>
      <c r="C605" s="2" t="s">
        <v>977</v>
      </c>
      <c r="D605" s="2" t="s">
        <v>212</v>
      </c>
      <c r="E605" s="2" t="s">
        <v>118</v>
      </c>
      <c r="F605" s="3"/>
    </row>
    <row r="606" spans="1:6">
      <c r="A606" s="2"/>
      <c r="B606" s="2" t="s">
        <v>210</v>
      </c>
      <c r="C606" s="2" t="s">
        <v>977</v>
      </c>
      <c r="D606" s="2" t="s">
        <v>212</v>
      </c>
      <c r="E606" s="2" t="s">
        <v>118</v>
      </c>
      <c r="F606" s="3"/>
    </row>
    <row r="607" spans="1:6">
      <c r="A607" s="2"/>
      <c r="B607" s="2" t="s">
        <v>210</v>
      </c>
      <c r="C607" s="2" t="s">
        <v>977</v>
      </c>
      <c r="D607" s="2" t="s">
        <v>212</v>
      </c>
      <c r="E607" s="2" t="s">
        <v>118</v>
      </c>
      <c r="F607" s="3"/>
    </row>
    <row r="608" spans="1:6">
      <c r="A608" s="2"/>
      <c r="B608" s="2" t="s">
        <v>210</v>
      </c>
      <c r="C608" s="2" t="s">
        <v>978</v>
      </c>
      <c r="D608" s="2" t="s">
        <v>212</v>
      </c>
      <c r="E608" s="2" t="s">
        <v>118</v>
      </c>
      <c r="F608" s="3"/>
    </row>
    <row r="609" spans="1:6">
      <c r="A609" s="2"/>
      <c r="B609" s="2" t="s">
        <v>210</v>
      </c>
      <c r="C609" s="2" t="s">
        <v>979</v>
      </c>
      <c r="D609" s="2" t="s">
        <v>212</v>
      </c>
      <c r="E609" s="2" t="s">
        <v>118</v>
      </c>
      <c r="F609" s="3"/>
    </row>
    <row r="610" spans="1:6">
      <c r="A610" s="2" t="s">
        <v>980</v>
      </c>
      <c r="B610" s="2" t="s">
        <v>210</v>
      </c>
      <c r="C610" s="2" t="s">
        <v>981</v>
      </c>
      <c r="D610" s="2" t="s">
        <v>212</v>
      </c>
      <c r="E610" s="2" t="s">
        <v>358</v>
      </c>
      <c r="F610" s="3"/>
    </row>
    <row r="611" spans="1:6">
      <c r="A611" s="2" t="s">
        <v>982</v>
      </c>
      <c r="B611" s="2" t="s">
        <v>210</v>
      </c>
      <c r="C611" s="2" t="s">
        <v>983</v>
      </c>
      <c r="D611" s="2" t="s">
        <v>212</v>
      </c>
      <c r="E611" s="2" t="s">
        <v>358</v>
      </c>
      <c r="F611" s="3"/>
    </row>
    <row r="612" spans="1:6">
      <c r="A612" s="2" t="s">
        <v>984</v>
      </c>
      <c r="B612" s="2" t="s">
        <v>210</v>
      </c>
      <c r="C612" s="2" t="s">
        <v>985</v>
      </c>
      <c r="D612" s="2" t="s">
        <v>212</v>
      </c>
      <c r="E612" s="2" t="s">
        <v>986</v>
      </c>
      <c r="F612" s="3"/>
    </row>
    <row r="613" spans="1:6">
      <c r="A613" s="2" t="s">
        <v>987</v>
      </c>
      <c r="B613" s="2" t="s">
        <v>210</v>
      </c>
      <c r="C613" s="2" t="s">
        <v>988</v>
      </c>
      <c r="D613" s="2" t="s">
        <v>212</v>
      </c>
      <c r="E613" s="2" t="s">
        <v>327</v>
      </c>
      <c r="F613" s="3"/>
    </row>
    <row r="614" spans="1:6">
      <c r="A614" s="2" t="s">
        <v>989</v>
      </c>
      <c r="B614" s="2" t="s">
        <v>210</v>
      </c>
      <c r="C614" s="2" t="s">
        <v>990</v>
      </c>
      <c r="D614" s="2" t="s">
        <v>212</v>
      </c>
      <c r="E614" s="2" t="s">
        <v>327</v>
      </c>
      <c r="F614" s="3"/>
    </row>
    <row r="615" spans="1:6">
      <c r="A615" s="2" t="s">
        <v>991</v>
      </c>
      <c r="B615" s="2" t="s">
        <v>210</v>
      </c>
      <c r="C615" s="2" t="s">
        <v>992</v>
      </c>
      <c r="D615" s="2" t="s">
        <v>219</v>
      </c>
      <c r="E615" s="2" t="s">
        <v>322</v>
      </c>
      <c r="F615" s="3"/>
    </row>
    <row r="616" spans="1:6">
      <c r="A616" s="2" t="s">
        <v>993</v>
      </c>
      <c r="B616" s="2" t="s">
        <v>210</v>
      </c>
      <c r="C616" s="2" t="s">
        <v>994</v>
      </c>
      <c r="D616" s="2" t="s">
        <v>219</v>
      </c>
      <c r="E616" s="2" t="s">
        <v>322</v>
      </c>
      <c r="F616" s="3"/>
    </row>
    <row r="617" spans="1:6">
      <c r="A617" s="2" t="s">
        <v>995</v>
      </c>
      <c r="B617" s="2" t="s">
        <v>210</v>
      </c>
      <c r="C617" s="2" t="s">
        <v>996</v>
      </c>
      <c r="D617" s="2" t="s">
        <v>212</v>
      </c>
      <c r="E617" s="2" t="s">
        <v>997</v>
      </c>
      <c r="F617" s="3"/>
    </row>
    <row r="618" spans="1:6">
      <c r="A618" s="2" t="s">
        <v>998</v>
      </c>
      <c r="B618" s="2" t="s">
        <v>210</v>
      </c>
      <c r="C618" s="2" t="s">
        <v>999</v>
      </c>
      <c r="D618" s="2" t="s">
        <v>212</v>
      </c>
      <c r="E618" s="2" t="s">
        <v>1000</v>
      </c>
      <c r="F618" s="3"/>
    </row>
    <row r="619" spans="1:6">
      <c r="A619" s="2" t="s">
        <v>1001</v>
      </c>
      <c r="B619" s="2" t="s">
        <v>210</v>
      </c>
      <c r="C619" s="2" t="s">
        <v>1002</v>
      </c>
      <c r="D619" s="2" t="s">
        <v>212</v>
      </c>
      <c r="E619" s="2" t="s">
        <v>327</v>
      </c>
      <c r="F619" s="3"/>
    </row>
    <row r="620" spans="1:6">
      <c r="A620" s="2" t="s">
        <v>1003</v>
      </c>
      <c r="B620" s="2" t="s">
        <v>210</v>
      </c>
      <c r="C620" s="2" t="s">
        <v>1004</v>
      </c>
      <c r="D620" s="2" t="s">
        <v>212</v>
      </c>
      <c r="E620" s="2" t="s">
        <v>1005</v>
      </c>
      <c r="F620" s="3"/>
    </row>
    <row r="621" spans="1:6">
      <c r="A621" s="2"/>
      <c r="B621" s="2" t="s">
        <v>210</v>
      </c>
      <c r="C621" s="2" t="s">
        <v>1006</v>
      </c>
      <c r="D621" s="2" t="s">
        <v>219</v>
      </c>
      <c r="E621" s="2" t="s">
        <v>118</v>
      </c>
      <c r="F621" s="3"/>
    </row>
    <row r="622" spans="1:6">
      <c r="A622" s="2" t="s">
        <v>1007</v>
      </c>
      <c r="B622" s="2" t="s">
        <v>210</v>
      </c>
      <c r="C622" s="2" t="s">
        <v>1006</v>
      </c>
      <c r="D622" s="2" t="s">
        <v>219</v>
      </c>
      <c r="E622" s="2" t="s">
        <v>258</v>
      </c>
      <c r="F622" s="3"/>
    </row>
    <row r="623" spans="1:6">
      <c r="A623" s="2" t="s">
        <v>1008</v>
      </c>
      <c r="B623" s="2" t="s">
        <v>210</v>
      </c>
      <c r="C623" s="2" t="s">
        <v>1009</v>
      </c>
      <c r="D623" s="2" t="s">
        <v>219</v>
      </c>
      <c r="E623" s="2" t="s">
        <v>258</v>
      </c>
      <c r="F623" s="3"/>
    </row>
    <row r="624" spans="1:6">
      <c r="A624" s="2"/>
      <c r="B624" s="2" t="s">
        <v>210</v>
      </c>
      <c r="C624" s="2" t="s">
        <v>1010</v>
      </c>
      <c r="D624" s="2" t="s">
        <v>219</v>
      </c>
      <c r="E624" s="2" t="s">
        <v>118</v>
      </c>
      <c r="F624" s="3"/>
    </row>
    <row r="625" spans="1:6">
      <c r="A625" s="2" t="s">
        <v>1011</v>
      </c>
      <c r="B625" s="2" t="s">
        <v>210</v>
      </c>
      <c r="C625" s="2" t="s">
        <v>1012</v>
      </c>
      <c r="D625" s="2" t="s">
        <v>219</v>
      </c>
      <c r="E625" s="2" t="s">
        <v>272</v>
      </c>
      <c r="F625" s="3"/>
    </row>
    <row r="626" spans="1:6">
      <c r="A626" s="2" t="s">
        <v>1013</v>
      </c>
      <c r="B626" s="2" t="s">
        <v>210</v>
      </c>
      <c r="C626" s="2" t="s">
        <v>1014</v>
      </c>
      <c r="D626" s="2" t="s">
        <v>219</v>
      </c>
      <c r="E626" s="2" t="s">
        <v>1015</v>
      </c>
      <c r="F626" s="3"/>
    </row>
    <row r="627" spans="1:6">
      <c r="A627" s="2" t="s">
        <v>1016</v>
      </c>
      <c r="B627" s="2" t="s">
        <v>210</v>
      </c>
      <c r="C627" s="2" t="s">
        <v>1017</v>
      </c>
      <c r="D627" s="2" t="s">
        <v>219</v>
      </c>
      <c r="E627" s="2" t="s">
        <v>1018</v>
      </c>
      <c r="F627" s="3"/>
    </row>
    <row r="628" spans="1:6">
      <c r="A628" s="2" t="s">
        <v>1019</v>
      </c>
      <c r="B628" s="2" t="s">
        <v>210</v>
      </c>
      <c r="C628" s="2" t="s">
        <v>1020</v>
      </c>
      <c r="D628" s="2" t="s">
        <v>219</v>
      </c>
      <c r="E628" s="2" t="s">
        <v>272</v>
      </c>
      <c r="F628" s="3"/>
    </row>
    <row r="629" spans="1:6">
      <c r="A629" s="2"/>
      <c r="B629" s="2" t="s">
        <v>210</v>
      </c>
      <c r="C629" s="2" t="s">
        <v>1021</v>
      </c>
      <c r="D629" s="2" t="s">
        <v>219</v>
      </c>
      <c r="E629" s="2" t="s">
        <v>258</v>
      </c>
      <c r="F629" s="3"/>
    </row>
    <row r="630" spans="1:6">
      <c r="A630" s="2" t="s">
        <v>1022</v>
      </c>
      <c r="B630" s="2" t="s">
        <v>210</v>
      </c>
      <c r="C630" s="2" t="s">
        <v>1023</v>
      </c>
      <c r="D630" s="2" t="s">
        <v>212</v>
      </c>
      <c r="E630" s="2" t="s">
        <v>516</v>
      </c>
      <c r="F630" s="3"/>
    </row>
    <row r="631" spans="1:6">
      <c r="A631" s="2" t="s">
        <v>1024</v>
      </c>
      <c r="B631" s="2" t="s">
        <v>210</v>
      </c>
      <c r="C631" s="2" t="s">
        <v>1025</v>
      </c>
      <c r="D631" s="2" t="s">
        <v>219</v>
      </c>
      <c r="E631" s="2" t="s">
        <v>1026</v>
      </c>
      <c r="F631" s="3"/>
    </row>
    <row r="632" spans="1:6">
      <c r="A632" s="2" t="s">
        <v>1027</v>
      </c>
      <c r="B632" s="2" t="s">
        <v>210</v>
      </c>
      <c r="C632" s="2" t="s">
        <v>1028</v>
      </c>
      <c r="D632" s="2" t="s">
        <v>212</v>
      </c>
      <c r="E632" s="2" t="s">
        <v>31</v>
      </c>
      <c r="F632" s="3"/>
    </row>
    <row r="633" spans="1:6">
      <c r="A633" s="2"/>
      <c r="B633" s="2" t="s">
        <v>210</v>
      </c>
      <c r="C633" s="2" t="s">
        <v>1029</v>
      </c>
      <c r="D633" s="2" t="s">
        <v>212</v>
      </c>
      <c r="E633" s="2" t="s">
        <v>377</v>
      </c>
      <c r="F633" s="3"/>
    </row>
    <row r="634" spans="1:6">
      <c r="A634" s="2"/>
      <c r="B634" s="2" t="s">
        <v>210</v>
      </c>
      <c r="C634" s="2" t="s">
        <v>1030</v>
      </c>
      <c r="D634" s="2" t="s">
        <v>212</v>
      </c>
      <c r="E634" s="2" t="s">
        <v>377</v>
      </c>
      <c r="F634" s="3"/>
    </row>
    <row r="635" spans="1:6">
      <c r="A635" s="2"/>
      <c r="B635" s="2" t="s">
        <v>210</v>
      </c>
      <c r="C635" s="2" t="s">
        <v>1031</v>
      </c>
      <c r="D635" s="2" t="s">
        <v>212</v>
      </c>
      <c r="E635" s="2" t="s">
        <v>506</v>
      </c>
      <c r="F635" s="3"/>
    </row>
    <row r="636" spans="1:6">
      <c r="A636" s="2" t="s">
        <v>1032</v>
      </c>
      <c r="B636" s="2" t="s">
        <v>210</v>
      </c>
      <c r="C636" s="2" t="s">
        <v>1033</v>
      </c>
      <c r="D636" s="2" t="s">
        <v>219</v>
      </c>
      <c r="E636" s="2" t="s">
        <v>1034</v>
      </c>
      <c r="F636" s="3"/>
    </row>
    <row r="637" spans="1:6">
      <c r="A637" s="2"/>
      <c r="B637" s="2" t="s">
        <v>210</v>
      </c>
      <c r="C637" s="2" t="s">
        <v>1035</v>
      </c>
      <c r="D637" s="2" t="s">
        <v>212</v>
      </c>
      <c r="E637" s="2" t="s">
        <v>377</v>
      </c>
      <c r="F637" s="3"/>
    </row>
    <row r="638" spans="1:6">
      <c r="A638" s="2"/>
      <c r="B638" s="2" t="s">
        <v>210</v>
      </c>
      <c r="C638" s="2" t="s">
        <v>1036</v>
      </c>
      <c r="D638" s="2" t="s">
        <v>212</v>
      </c>
      <c r="E638" s="2" t="s">
        <v>377</v>
      </c>
      <c r="F638" s="3"/>
    </row>
    <row r="639" spans="1:6">
      <c r="A639" s="2"/>
      <c r="B639" s="2" t="s">
        <v>210</v>
      </c>
      <c r="C639" s="2" t="s">
        <v>1037</v>
      </c>
      <c r="D639" s="2" t="s">
        <v>212</v>
      </c>
      <c r="E639" s="2" t="s">
        <v>506</v>
      </c>
      <c r="F639" s="3"/>
    </row>
    <row r="640" spans="1:6">
      <c r="A640" s="2" t="s">
        <v>1038</v>
      </c>
      <c r="B640" s="2" t="s">
        <v>210</v>
      </c>
      <c r="C640" s="2" t="s">
        <v>1039</v>
      </c>
      <c r="D640" s="2" t="s">
        <v>212</v>
      </c>
      <c r="E640" s="2" t="s">
        <v>223</v>
      </c>
      <c r="F640" s="3"/>
    </row>
    <row r="641" spans="1:6">
      <c r="A641" s="2" t="s">
        <v>1040</v>
      </c>
      <c r="B641" s="2" t="s">
        <v>210</v>
      </c>
      <c r="C641" s="2" t="s">
        <v>1041</v>
      </c>
      <c r="D641" s="2" t="s">
        <v>212</v>
      </c>
      <c r="E641" s="2" t="s">
        <v>223</v>
      </c>
      <c r="F641" s="3"/>
    </row>
    <row r="642" spans="1:6">
      <c r="A642" s="2" t="s">
        <v>1042</v>
      </c>
      <c r="B642" s="2" t="s">
        <v>210</v>
      </c>
      <c r="C642" s="2" t="s">
        <v>1041</v>
      </c>
      <c r="D642" s="2" t="s">
        <v>212</v>
      </c>
      <c r="E642" s="2" t="s">
        <v>223</v>
      </c>
      <c r="F642" s="3"/>
    </row>
    <row r="643" spans="1:6">
      <c r="A643" s="2" t="s">
        <v>1043</v>
      </c>
      <c r="B643" s="2" t="s">
        <v>210</v>
      </c>
      <c r="C643" s="2" t="s">
        <v>1044</v>
      </c>
      <c r="D643" s="2" t="s">
        <v>212</v>
      </c>
      <c r="E643" s="2" t="s">
        <v>223</v>
      </c>
      <c r="F643" s="3"/>
    </row>
    <row r="644" spans="1:6">
      <c r="A644" s="2" t="s">
        <v>1045</v>
      </c>
      <c r="B644" s="2" t="s">
        <v>210</v>
      </c>
      <c r="C644" s="2" t="s">
        <v>1046</v>
      </c>
      <c r="D644" s="2" t="s">
        <v>212</v>
      </c>
      <c r="E644" s="2" t="s">
        <v>213</v>
      </c>
      <c r="F644" s="3"/>
    </row>
    <row r="645" spans="1:6">
      <c r="A645" s="2" t="s">
        <v>1047</v>
      </c>
      <c r="B645" s="2" t="s">
        <v>210</v>
      </c>
      <c r="C645" s="2" t="s">
        <v>1048</v>
      </c>
      <c r="D645" s="2" t="s">
        <v>212</v>
      </c>
      <c r="E645" s="2" t="s">
        <v>1049</v>
      </c>
      <c r="F645" s="3"/>
    </row>
    <row r="646" spans="1:6">
      <c r="A646" s="2" t="s">
        <v>1050</v>
      </c>
      <c r="B646" s="2" t="s">
        <v>210</v>
      </c>
      <c r="C646" s="2" t="s">
        <v>1051</v>
      </c>
      <c r="D646" s="2" t="s">
        <v>212</v>
      </c>
      <c r="E646" s="2" t="s">
        <v>1052</v>
      </c>
      <c r="F646" s="3"/>
    </row>
    <row r="647" spans="1:6">
      <c r="A647" s="2" t="s">
        <v>1053</v>
      </c>
      <c r="B647" s="2" t="s">
        <v>210</v>
      </c>
      <c r="C647" s="2" t="s">
        <v>1054</v>
      </c>
      <c r="D647" s="2" t="s">
        <v>212</v>
      </c>
      <c r="E647" s="2" t="s">
        <v>1055</v>
      </c>
      <c r="F647" s="3"/>
    </row>
    <row r="648" spans="1:6">
      <c r="A648" s="2" t="s">
        <v>1056</v>
      </c>
      <c r="B648" s="2" t="s">
        <v>210</v>
      </c>
      <c r="C648" s="2" t="s">
        <v>1054</v>
      </c>
      <c r="D648" s="2" t="s">
        <v>212</v>
      </c>
      <c r="E648" s="2" t="s">
        <v>1057</v>
      </c>
      <c r="F648" s="3"/>
    </row>
    <row r="649" spans="1:6">
      <c r="A649" s="2" t="s">
        <v>1056</v>
      </c>
      <c r="B649" s="2" t="s">
        <v>210</v>
      </c>
      <c r="C649" s="2" t="s">
        <v>1054</v>
      </c>
      <c r="D649" s="2" t="s">
        <v>212</v>
      </c>
      <c r="E649" s="2" t="s">
        <v>1057</v>
      </c>
      <c r="F649" s="3"/>
    </row>
    <row r="650" spans="1:6">
      <c r="A650" s="2" t="s">
        <v>1056</v>
      </c>
      <c r="B650" s="2" t="s">
        <v>210</v>
      </c>
      <c r="C650" s="2" t="s">
        <v>1054</v>
      </c>
      <c r="D650" s="2" t="s">
        <v>212</v>
      </c>
      <c r="E650" s="2" t="s">
        <v>1057</v>
      </c>
      <c r="F650" s="3"/>
    </row>
    <row r="651" spans="1:6">
      <c r="A651" s="2" t="s">
        <v>1056</v>
      </c>
      <c r="B651" s="2" t="s">
        <v>210</v>
      </c>
      <c r="C651" s="2" t="s">
        <v>1054</v>
      </c>
      <c r="D651" s="2" t="s">
        <v>212</v>
      </c>
      <c r="E651" s="2" t="s">
        <v>1057</v>
      </c>
      <c r="F651" s="3"/>
    </row>
    <row r="652" spans="1:6">
      <c r="A652" s="2" t="s">
        <v>1056</v>
      </c>
      <c r="B652" s="2" t="s">
        <v>210</v>
      </c>
      <c r="C652" s="2" t="s">
        <v>1054</v>
      </c>
      <c r="D652" s="2" t="s">
        <v>212</v>
      </c>
      <c r="E652" s="2" t="s">
        <v>1057</v>
      </c>
      <c r="F652" s="3"/>
    </row>
    <row r="653" spans="1:6">
      <c r="A653" s="2" t="s">
        <v>1058</v>
      </c>
      <c r="B653" s="2" t="s">
        <v>210</v>
      </c>
      <c r="C653" s="2" t="s">
        <v>1059</v>
      </c>
      <c r="D653" s="2" t="s">
        <v>212</v>
      </c>
      <c r="E653" s="2" t="s">
        <v>358</v>
      </c>
      <c r="F653" s="3"/>
    </row>
    <row r="654" spans="1:6">
      <c r="A654" s="2" t="s">
        <v>1060</v>
      </c>
      <c r="B654" s="2" t="s">
        <v>210</v>
      </c>
      <c r="C654" s="2" t="s">
        <v>1061</v>
      </c>
      <c r="D654" s="2" t="s">
        <v>212</v>
      </c>
      <c r="E654" s="2" t="s">
        <v>358</v>
      </c>
      <c r="F654" s="3"/>
    </row>
    <row r="655" spans="1:6">
      <c r="A655" s="2" t="s">
        <v>1062</v>
      </c>
      <c r="B655" s="2" t="s">
        <v>210</v>
      </c>
      <c r="C655" s="2" t="s">
        <v>1063</v>
      </c>
      <c r="D655" s="2" t="s">
        <v>219</v>
      </c>
      <c r="E655" s="2" t="s">
        <v>267</v>
      </c>
      <c r="F655" s="3"/>
    </row>
    <row r="656" spans="1:6">
      <c r="A656" s="2" t="s">
        <v>1064</v>
      </c>
      <c r="B656" s="2" t="s">
        <v>210</v>
      </c>
      <c r="C656" s="2" t="s">
        <v>1065</v>
      </c>
      <c r="D656" s="2" t="s">
        <v>212</v>
      </c>
      <c r="E656" s="2" t="s">
        <v>358</v>
      </c>
      <c r="F656" s="3"/>
    </row>
    <row r="657" spans="1:6">
      <c r="A657" s="2" t="s">
        <v>1066</v>
      </c>
      <c r="B657" s="2" t="s">
        <v>210</v>
      </c>
      <c r="C657" s="2" t="s">
        <v>1067</v>
      </c>
      <c r="D657" s="2" t="s">
        <v>212</v>
      </c>
      <c r="E657" s="2" t="s">
        <v>525</v>
      </c>
      <c r="F657" s="3"/>
    </row>
    <row r="658" spans="1:6">
      <c r="A658" s="2" t="s">
        <v>1068</v>
      </c>
      <c r="B658" s="2" t="s">
        <v>210</v>
      </c>
      <c r="C658" s="2" t="s">
        <v>1069</v>
      </c>
      <c r="D658" s="2" t="s">
        <v>212</v>
      </c>
      <c r="E658" s="2" t="s">
        <v>241</v>
      </c>
      <c r="F658" s="3"/>
    </row>
    <row r="659" spans="1:6">
      <c r="A659" s="2" t="s">
        <v>1070</v>
      </c>
      <c r="B659" s="2" t="s">
        <v>210</v>
      </c>
      <c r="C659" s="2" t="s">
        <v>1069</v>
      </c>
      <c r="D659" s="2" t="s">
        <v>212</v>
      </c>
      <c r="E659" s="2" t="s">
        <v>1071</v>
      </c>
      <c r="F659" s="3"/>
    </row>
    <row r="660" spans="1:6">
      <c r="A660" s="2"/>
      <c r="B660" s="2" t="s">
        <v>210</v>
      </c>
      <c r="C660" s="2" t="s">
        <v>1072</v>
      </c>
      <c r="D660" s="2" t="s">
        <v>212</v>
      </c>
      <c r="E660" s="2" t="s">
        <v>1073</v>
      </c>
      <c r="F660" s="3"/>
    </row>
    <row r="661" spans="1:6">
      <c r="A661" s="2" t="s">
        <v>1074</v>
      </c>
      <c r="B661" s="2" t="s">
        <v>210</v>
      </c>
      <c r="C661" s="2" t="s">
        <v>1075</v>
      </c>
      <c r="D661" s="2" t="s">
        <v>212</v>
      </c>
      <c r="E661" s="2" t="s">
        <v>1076</v>
      </c>
      <c r="F661" s="3"/>
    </row>
    <row r="662" spans="1:6">
      <c r="A662" s="2" t="s">
        <v>1077</v>
      </c>
      <c r="B662" s="2" t="s">
        <v>210</v>
      </c>
      <c r="C662" s="2" t="s">
        <v>1075</v>
      </c>
      <c r="D662" s="2" t="s">
        <v>212</v>
      </c>
      <c r="E662" s="2" t="s">
        <v>1078</v>
      </c>
      <c r="F662" s="3"/>
    </row>
    <row r="663" spans="1:6">
      <c r="A663" s="2" t="s">
        <v>1079</v>
      </c>
      <c r="B663" s="2" t="s">
        <v>210</v>
      </c>
      <c r="C663" s="2" t="s">
        <v>1080</v>
      </c>
      <c r="D663" s="2" t="s">
        <v>212</v>
      </c>
      <c r="E663" s="2" t="s">
        <v>1081</v>
      </c>
      <c r="F663" s="3"/>
    </row>
    <row r="664" spans="1:6">
      <c r="A664" s="2" t="s">
        <v>1082</v>
      </c>
      <c r="B664" s="2" t="s">
        <v>210</v>
      </c>
      <c r="C664" s="2" t="s">
        <v>1080</v>
      </c>
      <c r="D664" s="2" t="s">
        <v>212</v>
      </c>
      <c r="E664" s="2" t="s">
        <v>1083</v>
      </c>
      <c r="F664" s="3"/>
    </row>
    <row r="665" spans="1:6">
      <c r="A665" s="2" t="s">
        <v>1084</v>
      </c>
      <c r="B665" s="2" t="s">
        <v>210</v>
      </c>
      <c r="C665" s="2" t="s">
        <v>1080</v>
      </c>
      <c r="D665" s="2" t="s">
        <v>212</v>
      </c>
      <c r="E665" s="2" t="s">
        <v>1085</v>
      </c>
      <c r="F665" s="3"/>
    </row>
    <row r="666" spans="1:6">
      <c r="A666" s="2" t="s">
        <v>1086</v>
      </c>
      <c r="B666" s="2" t="s">
        <v>210</v>
      </c>
      <c r="C666" s="2" t="s">
        <v>1087</v>
      </c>
      <c r="D666" s="2" t="s">
        <v>212</v>
      </c>
      <c r="E666" s="2" t="s">
        <v>358</v>
      </c>
      <c r="F666" s="3"/>
    </row>
    <row r="667" spans="1:6">
      <c r="A667" s="2" t="s">
        <v>1088</v>
      </c>
      <c r="B667" s="2" t="s">
        <v>210</v>
      </c>
      <c r="C667" s="2" t="s">
        <v>1089</v>
      </c>
      <c r="D667" s="2" t="s">
        <v>212</v>
      </c>
      <c r="E667" s="2" t="s">
        <v>46</v>
      </c>
      <c r="F667" s="3"/>
    </row>
    <row r="668" spans="1:6">
      <c r="A668" s="2" t="s">
        <v>1090</v>
      </c>
      <c r="B668" s="2" t="s">
        <v>210</v>
      </c>
      <c r="C668" s="2" t="s">
        <v>1091</v>
      </c>
      <c r="D668" s="2" t="s">
        <v>212</v>
      </c>
      <c r="E668" s="2" t="s">
        <v>1092</v>
      </c>
      <c r="F668" s="3"/>
    </row>
    <row r="669" spans="1:6">
      <c r="A669" s="2" t="s">
        <v>1093</v>
      </c>
      <c r="B669" s="2" t="s">
        <v>210</v>
      </c>
      <c r="C669" s="2" t="s">
        <v>1091</v>
      </c>
      <c r="D669" s="2" t="s">
        <v>212</v>
      </c>
      <c r="E669" s="2" t="s">
        <v>1092</v>
      </c>
      <c r="F669" s="3"/>
    </row>
    <row r="670" spans="1:6">
      <c r="A670" s="2" t="s">
        <v>1094</v>
      </c>
      <c r="B670" s="2" t="s">
        <v>210</v>
      </c>
      <c r="C670" s="2" t="s">
        <v>1091</v>
      </c>
      <c r="D670" s="2" t="s">
        <v>212</v>
      </c>
      <c r="E670" s="2" t="s">
        <v>405</v>
      </c>
      <c r="F670" s="3"/>
    </row>
    <row r="671" spans="1:6">
      <c r="A671" s="2" t="s">
        <v>1095</v>
      </c>
      <c r="B671" s="2" t="s">
        <v>210</v>
      </c>
      <c r="C671" s="2" t="s">
        <v>1091</v>
      </c>
      <c r="D671" s="2" t="s">
        <v>212</v>
      </c>
      <c r="E671" s="2" t="s">
        <v>405</v>
      </c>
      <c r="F671" s="3"/>
    </row>
    <row r="672" spans="1:6">
      <c r="A672" s="2" t="s">
        <v>1096</v>
      </c>
      <c r="B672" s="2" t="s">
        <v>210</v>
      </c>
      <c r="C672" s="2" t="s">
        <v>1091</v>
      </c>
      <c r="D672" s="2" t="s">
        <v>212</v>
      </c>
      <c r="E672" s="2" t="s">
        <v>405</v>
      </c>
      <c r="F672" s="3"/>
    </row>
    <row r="673" spans="1:6">
      <c r="A673" s="2" t="s">
        <v>1097</v>
      </c>
      <c r="B673" s="2" t="s">
        <v>210</v>
      </c>
      <c r="C673" s="2" t="s">
        <v>1091</v>
      </c>
      <c r="D673" s="2" t="s">
        <v>212</v>
      </c>
      <c r="E673" s="2" t="s">
        <v>405</v>
      </c>
      <c r="F673" s="3"/>
    </row>
    <row r="674" spans="1:6">
      <c r="A674" s="2" t="s">
        <v>1098</v>
      </c>
      <c r="B674" s="2" t="s">
        <v>210</v>
      </c>
      <c r="C674" s="2" t="s">
        <v>1099</v>
      </c>
      <c r="D674" s="2" t="s">
        <v>212</v>
      </c>
      <c r="E674" s="2" t="s">
        <v>1100</v>
      </c>
      <c r="F674" s="3"/>
    </row>
    <row r="675" spans="1:6">
      <c r="A675" s="2" t="s">
        <v>1101</v>
      </c>
      <c r="B675" s="2" t="s">
        <v>210</v>
      </c>
      <c r="C675" s="2" t="s">
        <v>1099</v>
      </c>
      <c r="D675" s="2" t="s">
        <v>212</v>
      </c>
      <c r="E675" s="2" t="s">
        <v>1102</v>
      </c>
      <c r="F675" s="3"/>
    </row>
    <row r="676" spans="1:6">
      <c r="A676" s="2" t="s">
        <v>1103</v>
      </c>
      <c r="B676" s="2" t="s">
        <v>210</v>
      </c>
      <c r="C676" s="2" t="s">
        <v>1099</v>
      </c>
      <c r="D676" s="2" t="s">
        <v>212</v>
      </c>
      <c r="E676" s="2" t="s">
        <v>241</v>
      </c>
      <c r="F676" s="3"/>
    </row>
    <row r="677" spans="1:6">
      <c r="A677" s="2" t="s">
        <v>1104</v>
      </c>
      <c r="B677" s="2" t="s">
        <v>210</v>
      </c>
      <c r="C677" s="2" t="s">
        <v>1099</v>
      </c>
      <c r="D677" s="2" t="s">
        <v>212</v>
      </c>
      <c r="E677" s="2" t="s">
        <v>389</v>
      </c>
      <c r="F677" s="3"/>
    </row>
    <row r="678" spans="1:6">
      <c r="A678" s="2" t="s">
        <v>1105</v>
      </c>
      <c r="B678" s="2" t="s">
        <v>210</v>
      </c>
      <c r="C678" s="2" t="s">
        <v>1099</v>
      </c>
      <c r="D678" s="2" t="s">
        <v>212</v>
      </c>
      <c r="E678" s="2" t="s">
        <v>396</v>
      </c>
      <c r="F678" s="3"/>
    </row>
    <row r="679" spans="1:6">
      <c r="A679" s="2" t="s">
        <v>1106</v>
      </c>
      <c r="B679" s="2" t="s">
        <v>210</v>
      </c>
      <c r="C679" s="2" t="s">
        <v>1099</v>
      </c>
      <c r="D679" s="2" t="s">
        <v>212</v>
      </c>
      <c r="E679" s="2" t="s">
        <v>241</v>
      </c>
      <c r="F679" s="3"/>
    </row>
    <row r="680" spans="1:6">
      <c r="A680" s="2" t="s">
        <v>1107</v>
      </c>
      <c r="B680" s="2" t="s">
        <v>210</v>
      </c>
      <c r="C680" s="2" t="s">
        <v>1108</v>
      </c>
      <c r="D680" s="2" t="s">
        <v>212</v>
      </c>
      <c r="E680" s="2" t="s">
        <v>241</v>
      </c>
      <c r="F680" s="3"/>
    </row>
    <row r="681" spans="1:6">
      <c r="A681" s="2" t="s">
        <v>1040</v>
      </c>
      <c r="B681" s="2" t="s">
        <v>210</v>
      </c>
      <c r="C681" s="2" t="s">
        <v>1109</v>
      </c>
      <c r="D681" s="2" t="s">
        <v>212</v>
      </c>
      <c r="E681" s="2" t="s">
        <v>223</v>
      </c>
      <c r="F681" s="3"/>
    </row>
    <row r="682" spans="1:6">
      <c r="A682" s="2" t="s">
        <v>1110</v>
      </c>
      <c r="B682" s="2" t="s">
        <v>210</v>
      </c>
      <c r="C682" s="2" t="s">
        <v>1111</v>
      </c>
      <c r="D682" s="2" t="s">
        <v>212</v>
      </c>
      <c r="E682" s="2" t="s">
        <v>267</v>
      </c>
      <c r="F682" s="3"/>
    </row>
    <row r="683" spans="1:6">
      <c r="A683" s="2" t="s">
        <v>1112</v>
      </c>
      <c r="B683" s="2" t="s">
        <v>210</v>
      </c>
      <c r="C683" s="2" t="s">
        <v>1113</v>
      </c>
      <c r="D683" s="2" t="s">
        <v>212</v>
      </c>
      <c r="E683" s="2" t="s">
        <v>389</v>
      </c>
      <c r="F683" s="3"/>
    </row>
    <row r="684" spans="1:6">
      <c r="A684" s="2" t="s">
        <v>1114</v>
      </c>
      <c r="B684" s="2" t="s">
        <v>210</v>
      </c>
      <c r="C684" s="2" t="s">
        <v>1115</v>
      </c>
      <c r="D684" s="2" t="s">
        <v>212</v>
      </c>
      <c r="E684" s="2" t="s">
        <v>389</v>
      </c>
      <c r="F684" s="3"/>
    </row>
    <row r="685" spans="1:6">
      <c r="A685" s="2" t="s">
        <v>1116</v>
      </c>
      <c r="B685" s="2" t="s">
        <v>210</v>
      </c>
      <c r="C685" s="2" t="s">
        <v>1117</v>
      </c>
      <c r="D685" s="2" t="s">
        <v>212</v>
      </c>
      <c r="E685" s="2" t="s">
        <v>46</v>
      </c>
      <c r="F685" s="3"/>
    </row>
    <row r="686" spans="1:6">
      <c r="A686" s="2" t="s">
        <v>1118</v>
      </c>
      <c r="B686" s="2" t="s">
        <v>210</v>
      </c>
      <c r="C686" s="2" t="s">
        <v>1117</v>
      </c>
      <c r="D686" s="2" t="s">
        <v>212</v>
      </c>
      <c r="E686" s="2" t="s">
        <v>46</v>
      </c>
      <c r="F686" s="3"/>
    </row>
    <row r="687" spans="1:6">
      <c r="A687" s="2" t="s">
        <v>1119</v>
      </c>
      <c r="B687" s="2" t="s">
        <v>210</v>
      </c>
      <c r="C687" s="2" t="s">
        <v>1117</v>
      </c>
      <c r="D687" s="2" t="s">
        <v>212</v>
      </c>
      <c r="E687" s="2" t="s">
        <v>46</v>
      </c>
      <c r="F687" s="3"/>
    </row>
    <row r="688" spans="1:6">
      <c r="A688" s="2" t="s">
        <v>1120</v>
      </c>
      <c r="B688" s="2" t="s">
        <v>210</v>
      </c>
      <c r="C688" s="2" t="s">
        <v>1117</v>
      </c>
      <c r="D688" s="2" t="s">
        <v>212</v>
      </c>
      <c r="E688" s="2" t="s">
        <v>46</v>
      </c>
      <c r="F688" s="3"/>
    </row>
    <row r="689" spans="1:6">
      <c r="A689" s="2" t="s">
        <v>1121</v>
      </c>
      <c r="B689" s="2" t="s">
        <v>210</v>
      </c>
      <c r="C689" s="2" t="s">
        <v>1117</v>
      </c>
      <c r="D689" s="2" t="s">
        <v>212</v>
      </c>
      <c r="E689" s="2" t="s">
        <v>46</v>
      </c>
      <c r="F689" s="3"/>
    </row>
    <row r="690" spans="1:6">
      <c r="A690" s="2" t="s">
        <v>1122</v>
      </c>
      <c r="B690" s="2" t="s">
        <v>210</v>
      </c>
      <c r="C690" s="2" t="s">
        <v>1117</v>
      </c>
      <c r="D690" s="2" t="s">
        <v>212</v>
      </c>
      <c r="E690" s="2" t="s">
        <v>46</v>
      </c>
      <c r="F690" s="3"/>
    </row>
    <row r="691" spans="1:6">
      <c r="A691" s="2" t="s">
        <v>1123</v>
      </c>
      <c r="B691" s="2" t="s">
        <v>210</v>
      </c>
      <c r="C691" s="2" t="s">
        <v>1117</v>
      </c>
      <c r="D691" s="2" t="s">
        <v>212</v>
      </c>
      <c r="E691" s="2" t="s">
        <v>46</v>
      </c>
      <c r="F691" s="3"/>
    </row>
    <row r="692" spans="1:6">
      <c r="A692" s="2" t="s">
        <v>1124</v>
      </c>
      <c r="B692" s="2" t="s">
        <v>210</v>
      </c>
      <c r="C692" s="2" t="s">
        <v>1117</v>
      </c>
      <c r="D692" s="2" t="s">
        <v>212</v>
      </c>
      <c r="E692" s="2" t="s">
        <v>46</v>
      </c>
      <c r="F692" s="3"/>
    </row>
    <row r="693" spans="1:6">
      <c r="A693" s="2" t="s">
        <v>1125</v>
      </c>
      <c r="B693" s="2" t="s">
        <v>210</v>
      </c>
      <c r="C693" s="2" t="s">
        <v>1117</v>
      </c>
      <c r="D693" s="2" t="s">
        <v>212</v>
      </c>
      <c r="E693" s="2" t="s">
        <v>46</v>
      </c>
      <c r="F693" s="3"/>
    </row>
    <row r="694" spans="1:6">
      <c r="A694" s="2" t="s">
        <v>1126</v>
      </c>
      <c r="B694" s="2" t="s">
        <v>210</v>
      </c>
      <c r="C694" s="2" t="s">
        <v>1117</v>
      </c>
      <c r="D694" s="2" t="s">
        <v>212</v>
      </c>
      <c r="E694" s="2" t="s">
        <v>46</v>
      </c>
      <c r="F694" s="3"/>
    </row>
    <row r="695" spans="1:6">
      <c r="A695" s="2" t="s">
        <v>1127</v>
      </c>
      <c r="B695" s="2" t="s">
        <v>210</v>
      </c>
      <c r="C695" s="2" t="s">
        <v>1128</v>
      </c>
      <c r="D695" s="2" t="s">
        <v>212</v>
      </c>
      <c r="E695" s="2" t="s">
        <v>1129</v>
      </c>
      <c r="F695" s="3"/>
    </row>
    <row r="696" spans="1:6">
      <c r="A696" s="2" t="s">
        <v>1130</v>
      </c>
      <c r="B696" s="2" t="s">
        <v>210</v>
      </c>
      <c r="C696" s="2" t="s">
        <v>1131</v>
      </c>
      <c r="D696" s="2" t="s">
        <v>212</v>
      </c>
      <c r="E696" s="2" t="s">
        <v>249</v>
      </c>
      <c r="F696" s="3"/>
    </row>
    <row r="697" spans="1:6">
      <c r="A697" s="2" t="s">
        <v>1132</v>
      </c>
      <c r="B697" s="2" t="s">
        <v>210</v>
      </c>
      <c r="C697" s="2" t="s">
        <v>1131</v>
      </c>
      <c r="D697" s="2" t="s">
        <v>212</v>
      </c>
      <c r="E697" s="2" t="s">
        <v>249</v>
      </c>
      <c r="F697" s="3"/>
    </row>
    <row r="698" spans="1:6">
      <c r="A698" s="2" t="s">
        <v>1133</v>
      </c>
      <c r="B698" s="2" t="s">
        <v>210</v>
      </c>
      <c r="C698" s="2" t="s">
        <v>1131</v>
      </c>
      <c r="D698" s="2" t="s">
        <v>212</v>
      </c>
      <c r="E698" s="2" t="s">
        <v>249</v>
      </c>
      <c r="F698" s="3"/>
    </row>
    <row r="699" spans="1:6">
      <c r="A699" s="2" t="s">
        <v>1134</v>
      </c>
      <c r="B699" s="2" t="s">
        <v>210</v>
      </c>
      <c r="C699" s="2" t="s">
        <v>1131</v>
      </c>
      <c r="D699" s="2" t="s">
        <v>212</v>
      </c>
      <c r="E699" s="2" t="s">
        <v>249</v>
      </c>
      <c r="F699" s="3"/>
    </row>
    <row r="700" spans="1:6">
      <c r="A700" s="2" t="s">
        <v>1135</v>
      </c>
      <c r="B700" s="2" t="s">
        <v>210</v>
      </c>
      <c r="C700" s="2" t="s">
        <v>1131</v>
      </c>
      <c r="D700" s="2" t="s">
        <v>212</v>
      </c>
      <c r="E700" s="2" t="s">
        <v>249</v>
      </c>
      <c r="F700" s="3"/>
    </row>
    <row r="701" spans="1:6">
      <c r="A701" s="2" t="s">
        <v>1136</v>
      </c>
      <c r="B701" s="2" t="s">
        <v>210</v>
      </c>
      <c r="C701" s="2" t="s">
        <v>1131</v>
      </c>
      <c r="D701" s="2" t="s">
        <v>212</v>
      </c>
      <c r="E701" s="2" t="s">
        <v>249</v>
      </c>
      <c r="F701" s="3"/>
    </row>
    <row r="702" spans="1:6">
      <c r="A702" s="2" t="s">
        <v>1137</v>
      </c>
      <c r="B702" s="2" t="s">
        <v>210</v>
      </c>
      <c r="C702" s="2" t="s">
        <v>1131</v>
      </c>
      <c r="D702" s="2" t="s">
        <v>212</v>
      </c>
      <c r="E702" s="2" t="s">
        <v>249</v>
      </c>
      <c r="F702" s="3"/>
    </row>
    <row r="703" spans="1:6">
      <c r="A703" s="2" t="s">
        <v>1138</v>
      </c>
      <c r="B703" s="2" t="s">
        <v>210</v>
      </c>
      <c r="C703" s="2" t="s">
        <v>1131</v>
      </c>
      <c r="D703" s="2" t="s">
        <v>212</v>
      </c>
      <c r="E703" s="2" t="s">
        <v>249</v>
      </c>
      <c r="F703" s="3"/>
    </row>
    <row r="704" spans="1:6">
      <c r="A704" s="2" t="s">
        <v>1139</v>
      </c>
      <c r="B704" s="2" t="s">
        <v>210</v>
      </c>
      <c r="C704" s="2" t="s">
        <v>1140</v>
      </c>
      <c r="D704" s="2" t="s">
        <v>212</v>
      </c>
      <c r="E704" s="2" t="s">
        <v>1141</v>
      </c>
      <c r="F704" s="3"/>
    </row>
    <row r="705" spans="1:6">
      <c r="A705" s="2" t="s">
        <v>1142</v>
      </c>
      <c r="B705" s="2" t="s">
        <v>210</v>
      </c>
      <c r="C705" s="2" t="s">
        <v>1140</v>
      </c>
      <c r="D705" s="2" t="s">
        <v>212</v>
      </c>
      <c r="E705" s="2" t="s">
        <v>1141</v>
      </c>
      <c r="F705" s="3"/>
    </row>
    <row r="706" spans="1:6">
      <c r="A706" s="2" t="s">
        <v>1143</v>
      </c>
      <c r="B706" s="2" t="s">
        <v>210</v>
      </c>
      <c r="C706" s="2" t="s">
        <v>1144</v>
      </c>
      <c r="D706" s="2" t="s">
        <v>212</v>
      </c>
      <c r="E706" s="2" t="s">
        <v>1129</v>
      </c>
      <c r="F706" s="3"/>
    </row>
    <row r="707" spans="1:6">
      <c r="A707" s="2" t="s">
        <v>1145</v>
      </c>
      <c r="B707" s="2" t="s">
        <v>210</v>
      </c>
      <c r="C707" s="2" t="s">
        <v>1146</v>
      </c>
      <c r="D707" s="2" t="s">
        <v>212</v>
      </c>
      <c r="E707" s="2" t="s">
        <v>267</v>
      </c>
      <c r="F707" s="3"/>
    </row>
    <row r="708" spans="1:6">
      <c r="A708" s="2" t="s">
        <v>1145</v>
      </c>
      <c r="B708" s="2" t="s">
        <v>210</v>
      </c>
      <c r="C708" s="2" t="s">
        <v>1146</v>
      </c>
      <c r="D708" s="2" t="s">
        <v>212</v>
      </c>
      <c r="E708" s="2" t="s">
        <v>267</v>
      </c>
      <c r="F708" s="3"/>
    </row>
    <row r="709" spans="1:6">
      <c r="A709" s="2" t="s">
        <v>1147</v>
      </c>
      <c r="B709" s="2" t="s">
        <v>210</v>
      </c>
      <c r="C709" s="2" t="s">
        <v>1148</v>
      </c>
      <c r="D709" s="2" t="s">
        <v>212</v>
      </c>
      <c r="E709" s="2" t="s">
        <v>233</v>
      </c>
      <c r="F709" s="3"/>
    </row>
    <row r="710" spans="1:6">
      <c r="A710" s="2" t="s">
        <v>1149</v>
      </c>
      <c r="B710" s="2" t="s">
        <v>210</v>
      </c>
      <c r="C710" s="2" t="s">
        <v>1150</v>
      </c>
      <c r="D710" s="2" t="s">
        <v>212</v>
      </c>
      <c r="E710" s="2" t="s">
        <v>1151</v>
      </c>
      <c r="F710" s="3"/>
    </row>
    <row r="711" spans="1:6">
      <c r="A711" s="2" t="s">
        <v>1152</v>
      </c>
      <c r="B711" s="2" t="s">
        <v>210</v>
      </c>
      <c r="C711" s="2" t="s">
        <v>1153</v>
      </c>
      <c r="D711" s="2" t="s">
        <v>212</v>
      </c>
      <c r="E711" s="2" t="s">
        <v>233</v>
      </c>
      <c r="F711" s="3"/>
    </row>
    <row r="712" spans="1:6">
      <c r="A712" s="2" t="s">
        <v>1154</v>
      </c>
      <c r="B712" s="2" t="s">
        <v>210</v>
      </c>
      <c r="C712" s="2" t="s">
        <v>1155</v>
      </c>
      <c r="D712" s="2" t="s">
        <v>212</v>
      </c>
      <c r="E712" s="2" t="s">
        <v>1156</v>
      </c>
      <c r="F712" s="3"/>
    </row>
    <row r="713" spans="1:6">
      <c r="A713" s="2" t="s">
        <v>1157</v>
      </c>
      <c r="B713" s="2" t="s">
        <v>210</v>
      </c>
      <c r="C713" s="2" t="s">
        <v>1158</v>
      </c>
      <c r="D713" s="2" t="s">
        <v>212</v>
      </c>
      <c r="E713" s="2" t="s">
        <v>1156</v>
      </c>
      <c r="F713" s="3"/>
    </row>
    <row r="714" spans="1:6">
      <c r="A714" s="2" t="s">
        <v>1159</v>
      </c>
      <c r="B714" s="2" t="s">
        <v>210</v>
      </c>
      <c r="C714" s="2" t="s">
        <v>1160</v>
      </c>
      <c r="D714" s="2" t="s">
        <v>212</v>
      </c>
      <c r="E714" s="2" t="s">
        <v>487</v>
      </c>
      <c r="F714" s="3"/>
    </row>
    <row r="715" spans="1:6">
      <c r="A715" s="2" t="s">
        <v>1161</v>
      </c>
      <c r="B715" s="2" t="s">
        <v>210</v>
      </c>
      <c r="C715" s="2" t="s">
        <v>1162</v>
      </c>
      <c r="D715" s="2" t="s">
        <v>212</v>
      </c>
      <c r="E715" s="2" t="s">
        <v>272</v>
      </c>
      <c r="F715" s="3"/>
    </row>
    <row r="716" spans="1:6">
      <c r="A716" s="2" t="s">
        <v>1163</v>
      </c>
      <c r="B716" s="2" t="s">
        <v>210</v>
      </c>
      <c r="C716" s="2" t="s">
        <v>1162</v>
      </c>
      <c r="D716" s="2" t="s">
        <v>212</v>
      </c>
      <c r="E716" s="2" t="s">
        <v>213</v>
      </c>
      <c r="F716" s="3"/>
    </row>
    <row r="717" spans="1:6">
      <c r="A717" s="2" t="s">
        <v>1164</v>
      </c>
      <c r="B717" s="2" t="s">
        <v>210</v>
      </c>
      <c r="C717" s="2" t="s">
        <v>1165</v>
      </c>
      <c r="D717" s="2" t="s">
        <v>219</v>
      </c>
      <c r="E717" s="2" t="s">
        <v>396</v>
      </c>
      <c r="F717" s="3"/>
    </row>
    <row r="718" spans="1:6">
      <c r="A718" s="2" t="s">
        <v>1166</v>
      </c>
      <c r="B718" s="2" t="s">
        <v>210</v>
      </c>
      <c r="C718" s="2" t="s">
        <v>1167</v>
      </c>
      <c r="D718" s="2" t="s">
        <v>212</v>
      </c>
      <c r="E718" s="2" t="s">
        <v>469</v>
      </c>
      <c r="F718" s="3"/>
    </row>
    <row r="719" spans="1:6">
      <c r="A719" s="2" t="s">
        <v>1168</v>
      </c>
      <c r="B719" s="2" t="s">
        <v>210</v>
      </c>
      <c r="C719" s="2" t="s">
        <v>1167</v>
      </c>
      <c r="D719" s="2" t="s">
        <v>212</v>
      </c>
      <c r="E719" s="2" t="s">
        <v>579</v>
      </c>
      <c r="F719" s="3"/>
    </row>
    <row r="720" spans="1:6">
      <c r="A720" s="2"/>
      <c r="B720" s="2" t="s">
        <v>210</v>
      </c>
      <c r="C720" s="2" t="s">
        <v>1169</v>
      </c>
      <c r="D720" s="2" t="s">
        <v>212</v>
      </c>
      <c r="E720" s="2" t="s">
        <v>1170</v>
      </c>
      <c r="F720" s="3"/>
    </row>
    <row r="721" spans="1:6">
      <c r="A721" s="2" t="s">
        <v>1171</v>
      </c>
      <c r="B721" s="2" t="s">
        <v>210</v>
      </c>
      <c r="C721" s="2" t="s">
        <v>1172</v>
      </c>
      <c r="D721" s="2" t="s">
        <v>212</v>
      </c>
      <c r="E721" s="2" t="s">
        <v>522</v>
      </c>
      <c r="F721" s="3"/>
    </row>
    <row r="722" spans="1:6">
      <c r="A722" s="2" t="s">
        <v>1173</v>
      </c>
      <c r="B722" s="2" t="s">
        <v>210</v>
      </c>
      <c r="C722" s="2" t="s">
        <v>1174</v>
      </c>
      <c r="D722" s="2" t="s">
        <v>212</v>
      </c>
      <c r="E722" s="2" t="s">
        <v>349</v>
      </c>
      <c r="F722" s="3"/>
    </row>
    <row r="723" spans="1:6">
      <c r="A723" s="2" t="s">
        <v>1175</v>
      </c>
      <c r="B723" s="2" t="s">
        <v>210</v>
      </c>
      <c r="C723" s="2" t="s">
        <v>1176</v>
      </c>
      <c r="D723" s="2" t="s">
        <v>212</v>
      </c>
      <c r="E723" s="2" t="s">
        <v>1177</v>
      </c>
      <c r="F723" s="3"/>
    </row>
    <row r="724" spans="1:6">
      <c r="A724" s="2" t="s">
        <v>1178</v>
      </c>
      <c r="B724" s="2" t="s">
        <v>210</v>
      </c>
      <c r="C724" s="2" t="s">
        <v>1179</v>
      </c>
      <c r="D724" s="2" t="s">
        <v>212</v>
      </c>
      <c r="E724" s="2" t="s">
        <v>358</v>
      </c>
      <c r="F724" s="3"/>
    </row>
    <row r="725" spans="1:6">
      <c r="A725" s="2" t="s">
        <v>1180</v>
      </c>
      <c r="B725" s="2" t="s">
        <v>210</v>
      </c>
      <c r="C725" s="2" t="s">
        <v>1181</v>
      </c>
      <c r="D725" s="2" t="s">
        <v>219</v>
      </c>
      <c r="E725" s="2" t="s">
        <v>389</v>
      </c>
      <c r="F725" s="3"/>
    </row>
    <row r="726" spans="1:6">
      <c r="A726" s="2" t="s">
        <v>1182</v>
      </c>
      <c r="B726" s="2" t="s">
        <v>210</v>
      </c>
      <c r="C726" s="2" t="s">
        <v>1183</v>
      </c>
      <c r="D726" s="2" t="s">
        <v>212</v>
      </c>
      <c r="E726" s="2" t="s">
        <v>358</v>
      </c>
      <c r="F726" s="3"/>
    </row>
    <row r="727" spans="1:6">
      <c r="A727" s="2" t="s">
        <v>1184</v>
      </c>
      <c r="B727" s="2" t="s">
        <v>210</v>
      </c>
      <c r="C727" s="2" t="s">
        <v>1185</v>
      </c>
      <c r="D727" s="2" t="s">
        <v>212</v>
      </c>
      <c r="E727" s="2" t="s">
        <v>358</v>
      </c>
      <c r="F727" s="3"/>
    </row>
    <row r="728" spans="1:6">
      <c r="A728" s="2" t="s">
        <v>1186</v>
      </c>
      <c r="B728" s="2" t="s">
        <v>210</v>
      </c>
      <c r="C728" s="2" t="s">
        <v>1187</v>
      </c>
      <c r="D728" s="2" t="s">
        <v>212</v>
      </c>
      <c r="E728" s="2" t="s">
        <v>358</v>
      </c>
      <c r="F728" s="3"/>
    </row>
    <row r="729" spans="1:6">
      <c r="A729" s="2" t="s">
        <v>1188</v>
      </c>
      <c r="B729" s="2" t="s">
        <v>210</v>
      </c>
      <c r="C729" s="2" t="s">
        <v>1189</v>
      </c>
      <c r="D729" s="2" t="s">
        <v>212</v>
      </c>
      <c r="E729" s="2" t="s">
        <v>358</v>
      </c>
      <c r="F729" s="3"/>
    </row>
    <row r="730" spans="1:6">
      <c r="A730" s="2" t="s">
        <v>1190</v>
      </c>
      <c r="B730" s="2" t="s">
        <v>210</v>
      </c>
      <c r="C730" s="2" t="s">
        <v>1191</v>
      </c>
      <c r="D730" s="2" t="s">
        <v>212</v>
      </c>
      <c r="E730" s="2" t="s">
        <v>272</v>
      </c>
      <c r="F730" s="3"/>
    </row>
    <row r="731" spans="1:6">
      <c r="A731" s="2" t="s">
        <v>1192</v>
      </c>
      <c r="B731" s="2" t="s">
        <v>210</v>
      </c>
      <c r="C731" s="2" t="s">
        <v>1193</v>
      </c>
      <c r="D731" s="2" t="s">
        <v>212</v>
      </c>
      <c r="E731" s="2" t="s">
        <v>272</v>
      </c>
      <c r="F731" s="3"/>
    </row>
    <row r="732" spans="1:6">
      <c r="A732" s="2" t="s">
        <v>1194</v>
      </c>
      <c r="B732" s="2" t="s">
        <v>210</v>
      </c>
      <c r="C732" s="2" t="s">
        <v>1195</v>
      </c>
      <c r="D732" s="2" t="s">
        <v>212</v>
      </c>
      <c r="E732" s="2" t="s">
        <v>213</v>
      </c>
      <c r="F732" s="3"/>
    </row>
    <row r="733" spans="1:6">
      <c r="A733" s="2" t="s">
        <v>1196</v>
      </c>
      <c r="B733" s="2" t="s">
        <v>210</v>
      </c>
      <c r="C733" s="2" t="s">
        <v>1197</v>
      </c>
      <c r="D733" s="2" t="s">
        <v>212</v>
      </c>
      <c r="E733" s="2" t="s">
        <v>333</v>
      </c>
      <c r="F733" s="3"/>
    </row>
    <row r="734" spans="1:6">
      <c r="A734" s="2" t="s">
        <v>1198</v>
      </c>
      <c r="B734" s="2" t="s">
        <v>210</v>
      </c>
      <c r="C734" s="2" t="s">
        <v>1199</v>
      </c>
      <c r="D734" s="2" t="s">
        <v>212</v>
      </c>
      <c r="E734" s="2" t="s">
        <v>1200</v>
      </c>
      <c r="F734" s="3"/>
    </row>
    <row r="735" spans="1:6">
      <c r="A735" s="2" t="s">
        <v>1201</v>
      </c>
      <c r="B735" s="2" t="s">
        <v>210</v>
      </c>
      <c r="C735" s="2" t="s">
        <v>1202</v>
      </c>
      <c r="D735" s="2" t="s">
        <v>212</v>
      </c>
      <c r="E735" s="2" t="s">
        <v>986</v>
      </c>
      <c r="F735" s="3"/>
    </row>
    <row r="736" spans="1:6">
      <c r="A736" s="2"/>
      <c r="B736" s="2" t="s">
        <v>210</v>
      </c>
      <c r="C736" s="2" t="s">
        <v>1203</v>
      </c>
      <c r="D736" s="2" t="s">
        <v>212</v>
      </c>
      <c r="E736" s="2" t="s">
        <v>1204</v>
      </c>
      <c r="F736" s="3"/>
    </row>
    <row r="737" spans="1:6">
      <c r="A737" s="2" t="s">
        <v>1205</v>
      </c>
      <c r="B737" s="2" t="s">
        <v>210</v>
      </c>
      <c r="C737" s="2" t="s">
        <v>1206</v>
      </c>
      <c r="D737" s="2" t="s">
        <v>212</v>
      </c>
      <c r="E737" s="2" t="s">
        <v>1083</v>
      </c>
      <c r="F737" s="3"/>
    </row>
    <row r="738" spans="1:6">
      <c r="A738" s="2" t="s">
        <v>1207</v>
      </c>
      <c r="B738" s="2" t="s">
        <v>210</v>
      </c>
      <c r="C738" s="2" t="s">
        <v>1208</v>
      </c>
      <c r="D738" s="2" t="s">
        <v>212</v>
      </c>
      <c r="E738" s="2" t="s">
        <v>327</v>
      </c>
      <c r="F738" s="3"/>
    </row>
    <row r="739" spans="1:6">
      <c r="A739" s="2" t="s">
        <v>1209</v>
      </c>
      <c r="B739" s="2" t="s">
        <v>210</v>
      </c>
      <c r="C739" s="2" t="s">
        <v>1210</v>
      </c>
      <c r="D739" s="2" t="s">
        <v>212</v>
      </c>
      <c r="E739" s="2" t="s">
        <v>939</v>
      </c>
      <c r="F739" s="3"/>
    </row>
    <row r="740" spans="1:6">
      <c r="A740" s="2" t="s">
        <v>1211</v>
      </c>
      <c r="B740" s="2" t="s">
        <v>210</v>
      </c>
      <c r="C740" s="2" t="s">
        <v>1212</v>
      </c>
      <c r="D740" s="2" t="s">
        <v>212</v>
      </c>
      <c r="E740" s="2" t="s">
        <v>1213</v>
      </c>
      <c r="F740" s="3"/>
    </row>
    <row r="741" spans="1:6">
      <c r="A741" s="2" t="s">
        <v>1214</v>
      </c>
      <c r="B741" s="2" t="s">
        <v>210</v>
      </c>
      <c r="C741" s="2" t="s">
        <v>1215</v>
      </c>
      <c r="D741" s="2" t="s">
        <v>212</v>
      </c>
      <c r="E741" s="2" t="s">
        <v>327</v>
      </c>
      <c r="F741" s="3"/>
    </row>
    <row r="742" spans="1:6">
      <c r="A742" s="2" t="s">
        <v>1216</v>
      </c>
      <c r="B742" s="2" t="s">
        <v>210</v>
      </c>
      <c r="C742" s="2" t="s">
        <v>1217</v>
      </c>
      <c r="D742" s="2" t="s">
        <v>212</v>
      </c>
      <c r="E742" s="2" t="s">
        <v>1218</v>
      </c>
      <c r="F742" s="3"/>
    </row>
    <row r="743" spans="1:6">
      <c r="A743" s="2" t="s">
        <v>1219</v>
      </c>
      <c r="B743" s="2" t="s">
        <v>210</v>
      </c>
      <c r="C743" s="2" t="s">
        <v>1220</v>
      </c>
      <c r="D743" s="2" t="s">
        <v>212</v>
      </c>
      <c r="E743" s="2" t="s">
        <v>1221</v>
      </c>
      <c r="F743" s="3"/>
    </row>
    <row r="744" spans="1:6">
      <c r="A744" s="2" t="s">
        <v>1222</v>
      </c>
      <c r="B744" s="2" t="s">
        <v>210</v>
      </c>
      <c r="C744" s="2" t="s">
        <v>1223</v>
      </c>
      <c r="D744" s="2" t="s">
        <v>212</v>
      </c>
      <c r="E744" s="2" t="s">
        <v>1221</v>
      </c>
      <c r="F744" s="3"/>
    </row>
    <row r="745" spans="1:6">
      <c r="A745" s="2" t="s">
        <v>1224</v>
      </c>
      <c r="B745" s="2" t="s">
        <v>210</v>
      </c>
      <c r="C745" s="2" t="s">
        <v>1225</v>
      </c>
      <c r="D745" s="2" t="s">
        <v>219</v>
      </c>
      <c r="E745" s="2" t="s">
        <v>396</v>
      </c>
      <c r="F745" s="3"/>
    </row>
    <row r="746" spans="1:6">
      <c r="A746" s="2" t="s">
        <v>1226</v>
      </c>
      <c r="B746" s="2" t="s">
        <v>210</v>
      </c>
      <c r="C746" s="2" t="s">
        <v>1227</v>
      </c>
      <c r="D746" s="2" t="s">
        <v>212</v>
      </c>
      <c r="E746" s="2" t="s">
        <v>213</v>
      </c>
      <c r="F746" s="3"/>
    </row>
    <row r="747" spans="1:6">
      <c r="A747" s="2" t="s">
        <v>1228</v>
      </c>
      <c r="B747" s="2" t="s">
        <v>210</v>
      </c>
      <c r="C747" s="2" t="s">
        <v>1229</v>
      </c>
      <c r="D747" s="2" t="s">
        <v>212</v>
      </c>
      <c r="E747" s="2" t="s">
        <v>213</v>
      </c>
      <c r="F747" s="3"/>
    </row>
    <row r="748" spans="1:6">
      <c r="A748" s="2" t="s">
        <v>1230</v>
      </c>
      <c r="B748" s="2" t="s">
        <v>210</v>
      </c>
      <c r="C748" s="2" t="s">
        <v>1231</v>
      </c>
      <c r="D748" s="2" t="s">
        <v>212</v>
      </c>
      <c r="E748" s="2" t="s">
        <v>267</v>
      </c>
      <c r="F748" s="3"/>
    </row>
    <row r="749" spans="1:6">
      <c r="A749" s="2" t="s">
        <v>1232</v>
      </c>
      <c r="B749" s="2" t="s">
        <v>210</v>
      </c>
      <c r="C749" s="2" t="s">
        <v>1233</v>
      </c>
      <c r="D749" s="2" t="s">
        <v>212</v>
      </c>
      <c r="E749" s="2" t="s">
        <v>262</v>
      </c>
      <c r="F749" s="3"/>
    </row>
    <row r="750" spans="1:6">
      <c r="A750" s="2" t="s">
        <v>1234</v>
      </c>
      <c r="B750" s="2" t="s">
        <v>210</v>
      </c>
      <c r="C750" s="2" t="s">
        <v>1233</v>
      </c>
      <c r="D750" s="2" t="s">
        <v>212</v>
      </c>
      <c r="E750" s="2" t="s">
        <v>1141</v>
      </c>
      <c r="F750" s="3"/>
    </row>
    <row r="751" spans="1:6">
      <c r="A751" s="2" t="s">
        <v>1235</v>
      </c>
      <c r="B751" s="2" t="s">
        <v>210</v>
      </c>
      <c r="C751" s="2" t="s">
        <v>1236</v>
      </c>
      <c r="D751" s="2" t="s">
        <v>212</v>
      </c>
      <c r="E751" s="2" t="s">
        <v>1018</v>
      </c>
      <c r="F751" s="3"/>
    </row>
    <row r="752" spans="1:6">
      <c r="A752" s="2" t="s">
        <v>1237</v>
      </c>
      <c r="B752" s="2" t="s">
        <v>210</v>
      </c>
      <c r="C752" s="2" t="s">
        <v>1238</v>
      </c>
      <c r="D752" s="2" t="s">
        <v>212</v>
      </c>
      <c r="E752" s="2" t="s">
        <v>249</v>
      </c>
      <c r="F752" s="3"/>
    </row>
    <row r="753" spans="1:6">
      <c r="A753" s="2" t="s">
        <v>1239</v>
      </c>
      <c r="B753" s="2" t="s">
        <v>210</v>
      </c>
      <c r="C753" s="2" t="s">
        <v>1240</v>
      </c>
      <c r="D753" s="2" t="s">
        <v>212</v>
      </c>
      <c r="E753" s="2" t="s">
        <v>223</v>
      </c>
      <c r="F753" s="3"/>
    </row>
    <row r="754" spans="1:6">
      <c r="A754" s="2" t="s">
        <v>1241</v>
      </c>
      <c r="B754" s="2" t="s">
        <v>210</v>
      </c>
      <c r="C754" s="2" t="s">
        <v>1242</v>
      </c>
      <c r="D754" s="2" t="s">
        <v>212</v>
      </c>
      <c r="E754" s="2" t="s">
        <v>1243</v>
      </c>
      <c r="F754" s="3"/>
    </row>
    <row r="755" spans="1:6">
      <c r="A755" s="2" t="s">
        <v>1244</v>
      </c>
      <c r="B755" s="2" t="s">
        <v>210</v>
      </c>
      <c r="C755" s="2" t="s">
        <v>1245</v>
      </c>
      <c r="D755" s="2" t="s">
        <v>212</v>
      </c>
      <c r="E755" s="2" t="s">
        <v>1243</v>
      </c>
      <c r="F755" s="3"/>
    </row>
    <row r="756" spans="1:6" ht="45">
      <c r="A756" s="2" t="s">
        <v>1246</v>
      </c>
      <c r="B756" s="2" t="s">
        <v>210</v>
      </c>
      <c r="C756" s="4" t="s">
        <v>1247</v>
      </c>
      <c r="D756" s="2" t="s">
        <v>212</v>
      </c>
      <c r="E756" s="2" t="s">
        <v>272</v>
      </c>
      <c r="F756" s="3"/>
    </row>
    <row r="757" spans="1:6">
      <c r="A757" s="2" t="s">
        <v>1248</v>
      </c>
      <c r="B757" s="2" t="s">
        <v>210</v>
      </c>
      <c r="C757" s="2" t="s">
        <v>1249</v>
      </c>
      <c r="D757" s="2" t="s">
        <v>212</v>
      </c>
      <c r="E757" s="2" t="s">
        <v>118</v>
      </c>
      <c r="F757" s="3"/>
    </row>
    <row r="758" spans="1:6">
      <c r="A758" s="2" t="s">
        <v>1250</v>
      </c>
      <c r="B758" s="2" t="s">
        <v>210</v>
      </c>
      <c r="C758" s="2" t="s">
        <v>1251</v>
      </c>
      <c r="D758" s="2" t="s">
        <v>212</v>
      </c>
      <c r="E758" s="2" t="s">
        <v>213</v>
      </c>
      <c r="F758" s="3"/>
    </row>
    <row r="759" spans="1:6">
      <c r="A759" s="2" t="s">
        <v>1252</v>
      </c>
      <c r="B759" s="2" t="s">
        <v>210</v>
      </c>
      <c r="C759" s="2" t="s">
        <v>1253</v>
      </c>
      <c r="D759" s="2" t="s">
        <v>212</v>
      </c>
      <c r="E759" s="2" t="s">
        <v>327</v>
      </c>
      <c r="F759" s="3"/>
    </row>
    <row r="760" spans="1:6">
      <c r="A760" s="2" t="s">
        <v>1254</v>
      </c>
      <c r="B760" s="2" t="s">
        <v>210</v>
      </c>
      <c r="C760" s="2" t="s">
        <v>1255</v>
      </c>
      <c r="D760" s="2" t="s">
        <v>212</v>
      </c>
      <c r="E760" s="2" t="s">
        <v>327</v>
      </c>
      <c r="F760" s="3"/>
    </row>
    <row r="761" spans="1:6">
      <c r="A761" s="2" t="s">
        <v>1256</v>
      </c>
      <c r="B761" s="2" t="s">
        <v>210</v>
      </c>
      <c r="C761" s="2" t="s">
        <v>1257</v>
      </c>
      <c r="D761" s="2" t="s">
        <v>212</v>
      </c>
      <c r="E761" s="2" t="s">
        <v>327</v>
      </c>
      <c r="F761" s="3"/>
    </row>
    <row r="762" spans="1:6">
      <c r="A762" s="2" t="s">
        <v>1258</v>
      </c>
      <c r="B762" s="2" t="s">
        <v>210</v>
      </c>
      <c r="C762" s="2" t="s">
        <v>1259</v>
      </c>
      <c r="D762" s="2" t="s">
        <v>212</v>
      </c>
      <c r="E762" s="2" t="s">
        <v>327</v>
      </c>
      <c r="F762" s="3"/>
    </row>
    <row r="763" spans="1:6">
      <c r="A763" s="2" t="s">
        <v>1260</v>
      </c>
      <c r="B763" s="2" t="s">
        <v>210</v>
      </c>
      <c r="C763" s="2" t="s">
        <v>1261</v>
      </c>
      <c r="D763" s="2" t="s">
        <v>212</v>
      </c>
      <c r="E763" s="2" t="s">
        <v>333</v>
      </c>
      <c r="F763" s="3"/>
    </row>
    <row r="764" spans="1:6">
      <c r="A764" s="2" t="s">
        <v>1262</v>
      </c>
      <c r="B764" s="2" t="s">
        <v>210</v>
      </c>
      <c r="C764" s="2" t="s">
        <v>1263</v>
      </c>
      <c r="D764" s="2" t="s">
        <v>212</v>
      </c>
      <c r="E764" s="2" t="s">
        <v>327</v>
      </c>
      <c r="F764" s="3"/>
    </row>
    <row r="765" spans="1:6">
      <c r="A765" s="2" t="s">
        <v>1264</v>
      </c>
      <c r="B765" s="2" t="s">
        <v>210</v>
      </c>
      <c r="C765" s="2" t="s">
        <v>1265</v>
      </c>
      <c r="D765" s="2" t="s">
        <v>212</v>
      </c>
      <c r="E765" s="2" t="s">
        <v>327</v>
      </c>
      <c r="F765" s="3"/>
    </row>
    <row r="766" spans="1:6">
      <c r="A766" s="2" t="s">
        <v>1266</v>
      </c>
      <c r="B766" s="2" t="s">
        <v>210</v>
      </c>
      <c r="C766" s="2" t="s">
        <v>1267</v>
      </c>
      <c r="D766" s="2" t="s">
        <v>212</v>
      </c>
      <c r="E766" s="2" t="s">
        <v>327</v>
      </c>
      <c r="F766" s="3"/>
    </row>
    <row r="767" spans="1:6">
      <c r="A767" s="2" t="s">
        <v>1268</v>
      </c>
      <c r="B767" s="2" t="s">
        <v>210</v>
      </c>
      <c r="C767" s="2" t="s">
        <v>1269</v>
      </c>
      <c r="D767" s="2" t="s">
        <v>212</v>
      </c>
      <c r="E767" s="2" t="s">
        <v>327</v>
      </c>
      <c r="F767" s="3"/>
    </row>
    <row r="768" spans="1:6">
      <c r="A768" s="2" t="s">
        <v>1270</v>
      </c>
      <c r="B768" s="2" t="s">
        <v>210</v>
      </c>
      <c r="C768" s="2" t="s">
        <v>1271</v>
      </c>
      <c r="D768" s="2" t="s">
        <v>212</v>
      </c>
      <c r="E768" s="2" t="s">
        <v>327</v>
      </c>
      <c r="F768" s="3"/>
    </row>
    <row r="769" spans="1:6">
      <c r="A769" s="2"/>
      <c r="B769" s="2" t="s">
        <v>210</v>
      </c>
      <c r="C769" s="2" t="s">
        <v>1272</v>
      </c>
      <c r="D769" s="2" t="s">
        <v>212</v>
      </c>
      <c r="E769" s="2" t="s">
        <v>1273</v>
      </c>
      <c r="F769" s="3"/>
    </row>
    <row r="770" spans="1:6">
      <c r="A770" s="2" t="s">
        <v>1274</v>
      </c>
      <c r="B770" s="2" t="s">
        <v>210</v>
      </c>
      <c r="C770" s="2" t="s">
        <v>1275</v>
      </c>
      <c r="D770" s="2" t="s">
        <v>212</v>
      </c>
      <c r="E770" s="2" t="s">
        <v>415</v>
      </c>
      <c r="F770" s="3"/>
    </row>
    <row r="771" spans="1:6">
      <c r="A771" s="2" t="s">
        <v>1276</v>
      </c>
      <c r="B771" s="2" t="s">
        <v>210</v>
      </c>
      <c r="C771" s="2" t="s">
        <v>1277</v>
      </c>
      <c r="D771" s="2" t="s">
        <v>212</v>
      </c>
      <c r="E771" s="2" t="s">
        <v>415</v>
      </c>
      <c r="F771" s="3"/>
    </row>
    <row r="772" spans="1:6">
      <c r="A772" s="2" t="s">
        <v>1278</v>
      </c>
      <c r="B772" s="2" t="s">
        <v>210</v>
      </c>
      <c r="C772" s="2" t="s">
        <v>1279</v>
      </c>
      <c r="D772" s="2" t="s">
        <v>212</v>
      </c>
      <c r="E772" s="2" t="s">
        <v>327</v>
      </c>
      <c r="F772" s="3"/>
    </row>
    <row r="773" spans="1:6">
      <c r="A773" s="2"/>
      <c r="B773" s="2" t="s">
        <v>210</v>
      </c>
      <c r="C773" s="2" t="s">
        <v>1280</v>
      </c>
      <c r="D773" s="2" t="s">
        <v>212</v>
      </c>
      <c r="E773" s="2" t="s">
        <v>1071</v>
      </c>
      <c r="F773" s="3"/>
    </row>
    <row r="774" spans="1:6">
      <c r="A774" s="2" t="s">
        <v>1281</v>
      </c>
      <c r="B774" s="2" t="s">
        <v>210</v>
      </c>
      <c r="C774" s="2" t="s">
        <v>1282</v>
      </c>
      <c r="D774" s="2" t="s">
        <v>212</v>
      </c>
      <c r="E774" s="2" t="s">
        <v>1283</v>
      </c>
      <c r="F774" s="3"/>
    </row>
    <row r="775" spans="1:6">
      <c r="A775" s="2" t="s">
        <v>1284</v>
      </c>
      <c r="B775" s="2" t="s">
        <v>210</v>
      </c>
      <c r="C775" s="2" t="s">
        <v>1285</v>
      </c>
      <c r="D775" s="2" t="s">
        <v>212</v>
      </c>
      <c r="E775" s="2" t="s">
        <v>327</v>
      </c>
      <c r="F775" s="3"/>
    </row>
    <row r="776" spans="1:6">
      <c r="A776" s="2" t="s">
        <v>1286</v>
      </c>
      <c r="B776" s="2" t="s">
        <v>210</v>
      </c>
      <c r="C776" s="2" t="s">
        <v>1287</v>
      </c>
      <c r="D776" s="2" t="s">
        <v>212</v>
      </c>
      <c r="E776" s="2" t="s">
        <v>415</v>
      </c>
      <c r="F776" s="3"/>
    </row>
    <row r="777" spans="1:6">
      <c r="A777" s="2" t="s">
        <v>1288</v>
      </c>
      <c r="B777" s="2" t="s">
        <v>210</v>
      </c>
      <c r="C777" s="2" t="s">
        <v>1289</v>
      </c>
      <c r="D777" s="2" t="s">
        <v>212</v>
      </c>
      <c r="E777" s="2" t="s">
        <v>415</v>
      </c>
      <c r="F777" s="3"/>
    </row>
    <row r="778" spans="1:6">
      <c r="A778" s="2" t="s">
        <v>1290</v>
      </c>
      <c r="B778" s="2" t="s">
        <v>210</v>
      </c>
      <c r="C778" s="2" t="s">
        <v>1291</v>
      </c>
      <c r="D778" s="2" t="s">
        <v>212</v>
      </c>
      <c r="E778" s="2" t="s">
        <v>241</v>
      </c>
      <c r="F778" s="3"/>
    </row>
    <row r="779" spans="1:6">
      <c r="A779" s="2" t="s">
        <v>1292</v>
      </c>
      <c r="B779" s="2" t="s">
        <v>210</v>
      </c>
      <c r="C779" s="2" t="s">
        <v>1293</v>
      </c>
      <c r="D779" s="2" t="s">
        <v>212</v>
      </c>
      <c r="E779" s="2" t="s">
        <v>1294</v>
      </c>
      <c r="F779" s="3"/>
    </row>
    <row r="780" spans="1:6">
      <c r="A780" s="2" t="s">
        <v>1295</v>
      </c>
      <c r="B780" s="2" t="s">
        <v>210</v>
      </c>
      <c r="C780" s="2" t="s">
        <v>1296</v>
      </c>
      <c r="D780" s="2" t="s">
        <v>212</v>
      </c>
      <c r="E780" s="2" t="s">
        <v>1294</v>
      </c>
      <c r="F780" s="3"/>
    </row>
    <row r="781" spans="1:6">
      <c r="A781" s="2" t="s">
        <v>1297</v>
      </c>
      <c r="B781" s="2" t="s">
        <v>210</v>
      </c>
      <c r="C781" s="2" t="s">
        <v>1298</v>
      </c>
      <c r="D781" s="2" t="s">
        <v>212</v>
      </c>
      <c r="E781" s="2" t="s">
        <v>950</v>
      </c>
      <c r="F781" s="3"/>
    </row>
    <row r="782" spans="1:6">
      <c r="A782" s="2" t="s">
        <v>1299</v>
      </c>
      <c r="B782" s="2" t="s">
        <v>210</v>
      </c>
      <c r="C782" s="2" t="s">
        <v>1300</v>
      </c>
      <c r="D782" s="2" t="s">
        <v>212</v>
      </c>
      <c r="E782" s="2" t="s">
        <v>1301</v>
      </c>
      <c r="F782" s="3"/>
    </row>
    <row r="783" spans="1:6">
      <c r="A783" s="2" t="s">
        <v>1302</v>
      </c>
      <c r="B783" s="2" t="s">
        <v>210</v>
      </c>
      <c r="C783" s="2" t="s">
        <v>1303</v>
      </c>
      <c r="D783" s="2" t="s">
        <v>212</v>
      </c>
      <c r="E783" s="2" t="s">
        <v>327</v>
      </c>
      <c r="F783" s="3"/>
    </row>
    <row r="784" spans="1:6">
      <c r="A784" s="2" t="s">
        <v>1304</v>
      </c>
      <c r="B784" s="2" t="s">
        <v>210</v>
      </c>
      <c r="C784" s="2" t="s">
        <v>1305</v>
      </c>
      <c r="D784" s="2" t="s">
        <v>212</v>
      </c>
      <c r="E784" s="2" t="s">
        <v>415</v>
      </c>
      <c r="F784" s="3"/>
    </row>
    <row r="785" spans="1:6">
      <c r="A785" s="2" t="s">
        <v>1306</v>
      </c>
      <c r="B785" s="2" t="s">
        <v>210</v>
      </c>
      <c r="C785" s="2" t="s">
        <v>1307</v>
      </c>
      <c r="D785" s="2" t="s">
        <v>212</v>
      </c>
      <c r="E785" s="2" t="s">
        <v>327</v>
      </c>
      <c r="F785" s="3"/>
    </row>
    <row r="786" spans="1:6">
      <c r="A786" s="2" t="s">
        <v>1308</v>
      </c>
      <c r="B786" s="2" t="s">
        <v>210</v>
      </c>
      <c r="C786" s="2" t="s">
        <v>1309</v>
      </c>
      <c r="D786" s="2" t="s">
        <v>212</v>
      </c>
      <c r="E786" s="2" t="s">
        <v>939</v>
      </c>
      <c r="F786" s="3"/>
    </row>
    <row r="787" spans="1:6">
      <c r="A787" s="2" t="s">
        <v>1310</v>
      </c>
      <c r="B787" s="2" t="s">
        <v>210</v>
      </c>
      <c r="C787" s="2" t="s">
        <v>1309</v>
      </c>
      <c r="D787" s="2" t="s">
        <v>212</v>
      </c>
      <c r="E787" s="2" t="s">
        <v>272</v>
      </c>
      <c r="F787" s="3"/>
    </row>
    <row r="788" spans="1:6">
      <c r="A788" s="2" t="s">
        <v>1311</v>
      </c>
      <c r="B788" s="2" t="s">
        <v>210</v>
      </c>
      <c r="C788" s="2" t="s">
        <v>1312</v>
      </c>
      <c r="D788" s="2" t="s">
        <v>219</v>
      </c>
      <c r="E788" s="2" t="s">
        <v>1313</v>
      </c>
      <c r="F788" s="3"/>
    </row>
    <row r="789" spans="1:6">
      <c r="A789" s="2" t="s">
        <v>1314</v>
      </c>
      <c r="B789" s="2" t="s">
        <v>210</v>
      </c>
      <c r="C789" s="2" t="s">
        <v>1315</v>
      </c>
      <c r="D789" s="2" t="s">
        <v>219</v>
      </c>
      <c r="E789" s="2" t="s">
        <v>1313</v>
      </c>
      <c r="F789" s="3"/>
    </row>
    <row r="790" spans="1:6">
      <c r="A790" s="2" t="s">
        <v>1316</v>
      </c>
      <c r="B790" s="2" t="s">
        <v>210</v>
      </c>
      <c r="C790" s="2" t="s">
        <v>1317</v>
      </c>
      <c r="D790" s="2" t="s">
        <v>212</v>
      </c>
      <c r="E790" s="2" t="s">
        <v>241</v>
      </c>
      <c r="F790" s="3"/>
    </row>
    <row r="791" spans="1:6">
      <c r="A791" s="2" t="s">
        <v>1318</v>
      </c>
      <c r="B791" s="2" t="s">
        <v>210</v>
      </c>
      <c r="C791" s="2" t="s">
        <v>1319</v>
      </c>
      <c r="D791" s="2" t="s">
        <v>212</v>
      </c>
      <c r="E791" s="2" t="s">
        <v>213</v>
      </c>
      <c r="F791" s="3"/>
    </row>
    <row r="792" spans="1:6">
      <c r="A792" s="2" t="s">
        <v>1320</v>
      </c>
      <c r="B792" s="2" t="s">
        <v>210</v>
      </c>
      <c r="C792" s="2" t="s">
        <v>1319</v>
      </c>
      <c r="D792" s="2" t="s">
        <v>212</v>
      </c>
      <c r="E792" s="2" t="s">
        <v>1218</v>
      </c>
      <c r="F792" s="3"/>
    </row>
    <row r="793" spans="1:6">
      <c r="A793" s="2" t="s">
        <v>1321</v>
      </c>
      <c r="B793" s="2" t="s">
        <v>210</v>
      </c>
      <c r="C793" s="2" t="s">
        <v>1322</v>
      </c>
      <c r="D793" s="2" t="s">
        <v>212</v>
      </c>
      <c r="E793" s="2" t="s">
        <v>1323</v>
      </c>
      <c r="F793" s="3"/>
    </row>
    <row r="794" spans="1:6">
      <c r="A794" s="2" t="s">
        <v>1324</v>
      </c>
      <c r="B794" s="2" t="s">
        <v>210</v>
      </c>
      <c r="C794" s="2" t="s">
        <v>1325</v>
      </c>
      <c r="D794" s="2" t="s">
        <v>212</v>
      </c>
      <c r="E794" s="2" t="s">
        <v>241</v>
      </c>
      <c r="F794" s="3"/>
    </row>
    <row r="795" spans="1:6">
      <c r="A795" s="2" t="s">
        <v>1326</v>
      </c>
      <c r="B795" s="2" t="s">
        <v>210</v>
      </c>
      <c r="C795" s="2" t="s">
        <v>1327</v>
      </c>
      <c r="D795" s="2" t="s">
        <v>212</v>
      </c>
      <c r="E795" s="2" t="s">
        <v>1200</v>
      </c>
      <c r="F795" s="3"/>
    </row>
    <row r="796" spans="1:6">
      <c r="A796" s="2" t="s">
        <v>1328</v>
      </c>
      <c r="B796" s="2" t="s">
        <v>210</v>
      </c>
      <c r="C796" s="2" t="s">
        <v>1329</v>
      </c>
      <c r="D796" s="2" t="s">
        <v>212</v>
      </c>
      <c r="E796" s="2" t="s">
        <v>272</v>
      </c>
      <c r="F796" s="3"/>
    </row>
    <row r="797" spans="1:6">
      <c r="A797" s="2"/>
      <c r="B797" s="2" t="s">
        <v>210</v>
      </c>
      <c r="C797" s="2" t="s">
        <v>1329</v>
      </c>
      <c r="D797" s="2" t="s">
        <v>212</v>
      </c>
      <c r="E797" s="2" t="s">
        <v>1330</v>
      </c>
      <c r="F797" s="3"/>
    </row>
    <row r="798" spans="1:6">
      <c r="A798" s="2" t="s">
        <v>1331</v>
      </c>
      <c r="B798" s="2" t="s">
        <v>210</v>
      </c>
      <c r="C798" s="2" t="s">
        <v>1329</v>
      </c>
      <c r="D798" s="2" t="s">
        <v>212</v>
      </c>
      <c r="E798" s="2" t="s">
        <v>1332</v>
      </c>
      <c r="F798" s="3"/>
    </row>
    <row r="799" spans="1:6">
      <c r="A799" s="2"/>
      <c r="B799" s="2" t="s">
        <v>210</v>
      </c>
      <c r="C799" s="2" t="s">
        <v>1329</v>
      </c>
      <c r="D799" s="2" t="s">
        <v>212</v>
      </c>
      <c r="E799" s="2" t="s">
        <v>1330</v>
      </c>
      <c r="F799" s="3"/>
    </row>
    <row r="800" spans="1:6">
      <c r="A800" s="2" t="s">
        <v>1333</v>
      </c>
      <c r="B800" s="2" t="s">
        <v>210</v>
      </c>
      <c r="C800" s="2" t="s">
        <v>1329</v>
      </c>
      <c r="D800" s="2" t="s">
        <v>212</v>
      </c>
      <c r="E800" s="2" t="s">
        <v>1334</v>
      </c>
      <c r="F800" s="3"/>
    </row>
    <row r="801" spans="1:6">
      <c r="A801" s="2" t="s">
        <v>1335</v>
      </c>
      <c r="B801" s="2" t="s">
        <v>210</v>
      </c>
      <c r="C801" s="2" t="s">
        <v>1329</v>
      </c>
      <c r="D801" s="2" t="s">
        <v>212</v>
      </c>
      <c r="E801" s="2" t="s">
        <v>950</v>
      </c>
      <c r="F801" s="3"/>
    </row>
    <row r="802" spans="1:6">
      <c r="A802" s="2" t="s">
        <v>1336</v>
      </c>
      <c r="B802" s="2" t="s">
        <v>210</v>
      </c>
      <c r="C802" s="2" t="s">
        <v>1329</v>
      </c>
      <c r="D802" s="2" t="s">
        <v>212</v>
      </c>
      <c r="E802" s="2" t="s">
        <v>272</v>
      </c>
      <c r="F802" s="3"/>
    </row>
    <row r="803" spans="1:6">
      <c r="A803" s="2" t="s">
        <v>1337</v>
      </c>
      <c r="B803" s="2" t="s">
        <v>210</v>
      </c>
      <c r="C803" s="2" t="s">
        <v>1329</v>
      </c>
      <c r="D803" s="2" t="s">
        <v>212</v>
      </c>
      <c r="E803" s="2" t="s">
        <v>389</v>
      </c>
      <c r="F803" s="3"/>
    </row>
    <row r="804" spans="1:6">
      <c r="A804" s="2" t="s">
        <v>1338</v>
      </c>
      <c r="B804" s="2" t="s">
        <v>210</v>
      </c>
      <c r="C804" s="2" t="s">
        <v>1329</v>
      </c>
      <c r="D804" s="2" t="s">
        <v>212</v>
      </c>
      <c r="E804" s="2" t="s">
        <v>396</v>
      </c>
      <c r="F804" s="3"/>
    </row>
    <row r="805" spans="1:6">
      <c r="A805" s="2" t="s">
        <v>1339</v>
      </c>
      <c r="B805" s="2" t="s">
        <v>210</v>
      </c>
      <c r="C805" s="2" t="s">
        <v>1329</v>
      </c>
      <c r="D805" s="2" t="s">
        <v>212</v>
      </c>
      <c r="E805" s="2" t="s">
        <v>415</v>
      </c>
      <c r="F805" s="3"/>
    </row>
    <row r="806" spans="1:6">
      <c r="A806" s="2" t="s">
        <v>1340</v>
      </c>
      <c r="B806" s="2" t="s">
        <v>210</v>
      </c>
      <c r="C806" s="2" t="s">
        <v>1329</v>
      </c>
      <c r="D806" s="2" t="s">
        <v>212</v>
      </c>
      <c r="E806" s="2" t="s">
        <v>389</v>
      </c>
      <c r="F806" s="3"/>
    </row>
    <row r="807" spans="1:6">
      <c r="A807" s="2" t="s">
        <v>1341</v>
      </c>
      <c r="B807" s="2" t="s">
        <v>210</v>
      </c>
      <c r="C807" s="2" t="s">
        <v>1329</v>
      </c>
      <c r="D807" s="2" t="s">
        <v>212</v>
      </c>
      <c r="E807" s="2" t="s">
        <v>1332</v>
      </c>
      <c r="F807" s="3"/>
    </row>
    <row r="808" spans="1:6">
      <c r="A808" s="2" t="s">
        <v>1342</v>
      </c>
      <c r="B808" s="2" t="s">
        <v>210</v>
      </c>
      <c r="C808" s="2" t="s">
        <v>1329</v>
      </c>
      <c r="D808" s="2" t="s">
        <v>212</v>
      </c>
      <c r="E808" s="2" t="s">
        <v>1343</v>
      </c>
      <c r="F808" s="3"/>
    </row>
    <row r="809" spans="1:6">
      <c r="A809" s="2" t="s">
        <v>1344</v>
      </c>
      <c r="B809" s="2" t="s">
        <v>210</v>
      </c>
      <c r="C809" s="2" t="s">
        <v>1329</v>
      </c>
      <c r="D809" s="2" t="s">
        <v>212</v>
      </c>
      <c r="E809" s="2" t="s">
        <v>1345</v>
      </c>
      <c r="F809" s="3"/>
    </row>
    <row r="810" spans="1:6">
      <c r="A810" s="2" t="s">
        <v>1346</v>
      </c>
      <c r="B810" s="2" t="s">
        <v>210</v>
      </c>
      <c r="C810" s="2" t="s">
        <v>1329</v>
      </c>
      <c r="D810" s="2" t="s">
        <v>212</v>
      </c>
      <c r="E810" s="2" t="s">
        <v>1347</v>
      </c>
      <c r="F810" s="3"/>
    </row>
    <row r="811" spans="1:6">
      <c r="A811" s="2" t="s">
        <v>1348</v>
      </c>
      <c r="B811" s="2" t="s">
        <v>210</v>
      </c>
      <c r="C811" s="2" t="s">
        <v>1329</v>
      </c>
      <c r="D811" s="2" t="s">
        <v>212</v>
      </c>
      <c r="E811" s="2" t="s">
        <v>304</v>
      </c>
      <c r="F811" s="3"/>
    </row>
    <row r="812" spans="1:6">
      <c r="A812" s="2" t="s">
        <v>594</v>
      </c>
      <c r="B812" s="2" t="s">
        <v>210</v>
      </c>
      <c r="C812" s="2" t="s">
        <v>1329</v>
      </c>
      <c r="D812" s="2" t="s">
        <v>212</v>
      </c>
      <c r="E812" s="2" t="s">
        <v>415</v>
      </c>
      <c r="F812" s="3"/>
    </row>
    <row r="813" spans="1:6">
      <c r="A813" s="2" t="s">
        <v>1349</v>
      </c>
      <c r="B813" s="2" t="s">
        <v>210</v>
      </c>
      <c r="C813" s="2" t="s">
        <v>1329</v>
      </c>
      <c r="D813" s="2" t="s">
        <v>212</v>
      </c>
      <c r="E813" s="2" t="s">
        <v>415</v>
      </c>
      <c r="F813" s="3"/>
    </row>
    <row r="814" spans="1:6">
      <c r="A814" s="2" t="s">
        <v>1350</v>
      </c>
      <c r="B814" s="2" t="s">
        <v>210</v>
      </c>
      <c r="C814" s="2" t="s">
        <v>1329</v>
      </c>
      <c r="D814" s="2" t="s">
        <v>212</v>
      </c>
      <c r="E814" s="2" t="s">
        <v>272</v>
      </c>
      <c r="F814" s="3"/>
    </row>
    <row r="815" spans="1:6">
      <c r="A815" s="2" t="s">
        <v>1351</v>
      </c>
      <c r="B815" s="2" t="s">
        <v>210</v>
      </c>
      <c r="C815" s="2" t="s">
        <v>1329</v>
      </c>
      <c r="D815" s="2" t="s">
        <v>212</v>
      </c>
      <c r="E815" s="2" t="s">
        <v>389</v>
      </c>
      <c r="F815" s="3"/>
    </row>
    <row r="816" spans="1:6">
      <c r="A816" s="2" t="s">
        <v>1352</v>
      </c>
      <c r="B816" s="2" t="s">
        <v>210</v>
      </c>
      <c r="C816" s="2" t="s">
        <v>1329</v>
      </c>
      <c r="D816" s="2" t="s">
        <v>212</v>
      </c>
      <c r="E816" s="2" t="s">
        <v>1332</v>
      </c>
      <c r="F816" s="3"/>
    </row>
    <row r="817" spans="1:6">
      <c r="A817" s="2" t="s">
        <v>1353</v>
      </c>
      <c r="B817" s="2" t="s">
        <v>210</v>
      </c>
      <c r="C817" s="2" t="s">
        <v>1329</v>
      </c>
      <c r="D817" s="2" t="s">
        <v>212</v>
      </c>
      <c r="E817" s="2" t="s">
        <v>1354</v>
      </c>
      <c r="F817" s="3"/>
    </row>
    <row r="818" spans="1:6">
      <c r="A818" s="2" t="s">
        <v>1355</v>
      </c>
      <c r="B818" s="2" t="s">
        <v>210</v>
      </c>
      <c r="C818" s="2" t="s">
        <v>1329</v>
      </c>
      <c r="D818" s="2" t="s">
        <v>212</v>
      </c>
      <c r="E818" s="2" t="s">
        <v>272</v>
      </c>
      <c r="F818" s="3"/>
    </row>
    <row r="819" spans="1:6">
      <c r="A819" s="2" t="s">
        <v>1356</v>
      </c>
      <c r="B819" s="2" t="s">
        <v>210</v>
      </c>
      <c r="C819" s="2" t="s">
        <v>1329</v>
      </c>
      <c r="D819" s="2" t="s">
        <v>212</v>
      </c>
      <c r="E819" s="2" t="s">
        <v>272</v>
      </c>
      <c r="F819" s="3"/>
    </row>
    <row r="820" spans="1:6">
      <c r="A820" s="2" t="s">
        <v>1357</v>
      </c>
      <c r="B820" s="2" t="s">
        <v>210</v>
      </c>
      <c r="C820" s="2" t="s">
        <v>1329</v>
      </c>
      <c r="D820" s="2" t="s">
        <v>212</v>
      </c>
      <c r="E820" s="2" t="s">
        <v>272</v>
      </c>
      <c r="F820" s="3"/>
    </row>
    <row r="821" spans="1:6">
      <c r="A821" s="2" t="s">
        <v>1358</v>
      </c>
      <c r="B821" s="2" t="s">
        <v>210</v>
      </c>
      <c r="C821" s="2" t="s">
        <v>1329</v>
      </c>
      <c r="D821" s="2" t="s">
        <v>212</v>
      </c>
      <c r="E821" s="2" t="s">
        <v>1359</v>
      </c>
      <c r="F821" s="3"/>
    </row>
    <row r="822" spans="1:6">
      <c r="A822" s="2" t="s">
        <v>1360</v>
      </c>
      <c r="B822" s="2" t="s">
        <v>210</v>
      </c>
      <c r="C822" s="2" t="s">
        <v>1329</v>
      </c>
      <c r="D822" s="2" t="s">
        <v>212</v>
      </c>
      <c r="E822" s="2" t="s">
        <v>950</v>
      </c>
      <c r="F822" s="3"/>
    </row>
    <row r="823" spans="1:6">
      <c r="A823" s="2" t="s">
        <v>1361</v>
      </c>
      <c r="B823" s="2" t="s">
        <v>210</v>
      </c>
      <c r="C823" s="2" t="s">
        <v>1329</v>
      </c>
      <c r="D823" s="2" t="s">
        <v>212</v>
      </c>
      <c r="E823" s="2" t="s">
        <v>1332</v>
      </c>
      <c r="F823" s="3"/>
    </row>
    <row r="824" spans="1:6">
      <c r="A824" s="2" t="s">
        <v>1362</v>
      </c>
      <c r="B824" s="2" t="s">
        <v>210</v>
      </c>
      <c r="C824" s="2" t="s">
        <v>1329</v>
      </c>
      <c r="D824" s="2" t="s">
        <v>212</v>
      </c>
      <c r="E824" s="2" t="s">
        <v>1363</v>
      </c>
      <c r="F824" s="3"/>
    </row>
    <row r="825" spans="1:6">
      <c r="A825" s="2" t="s">
        <v>1364</v>
      </c>
      <c r="B825" s="2" t="s">
        <v>210</v>
      </c>
      <c r="C825" s="2" t="s">
        <v>1329</v>
      </c>
      <c r="D825" s="2" t="s">
        <v>212</v>
      </c>
      <c r="E825" s="2" t="s">
        <v>1365</v>
      </c>
      <c r="F825" s="3"/>
    </row>
    <row r="826" spans="1:6">
      <c r="A826" s="2" t="s">
        <v>1366</v>
      </c>
      <c r="B826" s="2" t="s">
        <v>210</v>
      </c>
      <c r="C826" s="2" t="s">
        <v>1329</v>
      </c>
      <c r="D826" s="2" t="s">
        <v>212</v>
      </c>
      <c r="E826" s="2" t="s">
        <v>1294</v>
      </c>
      <c r="F826" s="3"/>
    </row>
    <row r="827" spans="1:6">
      <c r="A827" s="2" t="s">
        <v>1367</v>
      </c>
      <c r="B827" s="2" t="s">
        <v>210</v>
      </c>
      <c r="C827" s="2" t="s">
        <v>1329</v>
      </c>
      <c r="D827" s="2" t="s">
        <v>212</v>
      </c>
      <c r="E827" s="2" t="s">
        <v>1368</v>
      </c>
      <c r="F827" s="3"/>
    </row>
    <row r="828" spans="1:6">
      <c r="A828" s="2" t="s">
        <v>1369</v>
      </c>
      <c r="B828" s="2" t="s">
        <v>210</v>
      </c>
      <c r="C828" s="2" t="s">
        <v>1329</v>
      </c>
      <c r="D828" s="2" t="s">
        <v>212</v>
      </c>
      <c r="E828" s="2" t="s">
        <v>1370</v>
      </c>
      <c r="F828" s="3"/>
    </row>
    <row r="829" spans="1:6">
      <c r="A829" s="2" t="s">
        <v>1371</v>
      </c>
      <c r="B829" s="2" t="s">
        <v>210</v>
      </c>
      <c r="C829" s="2" t="s">
        <v>1329</v>
      </c>
      <c r="D829" s="2" t="s">
        <v>212</v>
      </c>
      <c r="E829" s="2" t="s">
        <v>1372</v>
      </c>
      <c r="F829" s="3"/>
    </row>
    <row r="830" spans="1:6">
      <c r="A830" s="2" t="s">
        <v>1373</v>
      </c>
      <c r="B830" s="2" t="s">
        <v>210</v>
      </c>
      <c r="C830" s="2" t="s">
        <v>1329</v>
      </c>
      <c r="D830" s="2" t="s">
        <v>212</v>
      </c>
      <c r="E830" s="2" t="s">
        <v>327</v>
      </c>
      <c r="F830" s="3"/>
    </row>
    <row r="831" spans="1:6">
      <c r="A831" s="2" t="s">
        <v>1374</v>
      </c>
      <c r="B831" s="2" t="s">
        <v>210</v>
      </c>
      <c r="C831" s="2" t="s">
        <v>1329</v>
      </c>
      <c r="D831" s="2" t="s">
        <v>212</v>
      </c>
      <c r="E831" s="2" t="s">
        <v>1375</v>
      </c>
      <c r="F831" s="3"/>
    </row>
    <row r="832" spans="1:6">
      <c r="A832" s="2" t="s">
        <v>1376</v>
      </c>
      <c r="B832" s="2" t="s">
        <v>210</v>
      </c>
      <c r="C832" s="2" t="s">
        <v>1329</v>
      </c>
      <c r="D832" s="2" t="s">
        <v>212</v>
      </c>
      <c r="E832" s="2" t="s">
        <v>307</v>
      </c>
      <c r="F832" s="3"/>
    </row>
    <row r="833" spans="1:6">
      <c r="A833" s="2" t="s">
        <v>1377</v>
      </c>
      <c r="B833" s="2" t="s">
        <v>210</v>
      </c>
      <c r="C833" s="2" t="s">
        <v>1329</v>
      </c>
      <c r="D833" s="2" t="s">
        <v>212</v>
      </c>
      <c r="E833" s="2" t="s">
        <v>997</v>
      </c>
      <c r="F833" s="3"/>
    </row>
    <row r="834" spans="1:6">
      <c r="A834" s="2" t="s">
        <v>1378</v>
      </c>
      <c r="B834" s="2" t="s">
        <v>210</v>
      </c>
      <c r="C834" s="2" t="s">
        <v>1329</v>
      </c>
      <c r="D834" s="2" t="s">
        <v>212</v>
      </c>
      <c r="E834" s="2" t="s">
        <v>1379</v>
      </c>
      <c r="F834" s="3"/>
    </row>
    <row r="835" spans="1:6">
      <c r="A835" s="2" t="s">
        <v>1380</v>
      </c>
      <c r="B835" s="2" t="s">
        <v>210</v>
      </c>
      <c r="C835" s="2" t="s">
        <v>1329</v>
      </c>
      <c r="D835" s="2" t="s">
        <v>212</v>
      </c>
      <c r="E835" s="2" t="s">
        <v>339</v>
      </c>
      <c r="F835" s="3"/>
    </row>
    <row r="836" spans="1:6">
      <c r="A836" s="2" t="s">
        <v>554</v>
      </c>
      <c r="B836" s="2" t="s">
        <v>210</v>
      </c>
      <c r="C836" s="2" t="s">
        <v>1329</v>
      </c>
      <c r="D836" s="2" t="s">
        <v>212</v>
      </c>
      <c r="E836" s="2" t="s">
        <v>1375</v>
      </c>
      <c r="F836" s="3"/>
    </row>
    <row r="837" spans="1:6">
      <c r="A837" s="2" t="s">
        <v>1381</v>
      </c>
      <c r="B837" s="2" t="s">
        <v>210</v>
      </c>
      <c r="C837" s="2" t="s">
        <v>1329</v>
      </c>
      <c r="D837" s="2" t="s">
        <v>212</v>
      </c>
      <c r="E837" s="2" t="s">
        <v>389</v>
      </c>
      <c r="F837" s="3"/>
    </row>
    <row r="838" spans="1:6">
      <c r="A838" s="2" t="s">
        <v>1382</v>
      </c>
      <c r="B838" s="2" t="s">
        <v>210</v>
      </c>
      <c r="C838" s="2" t="s">
        <v>1329</v>
      </c>
      <c r="D838" s="2" t="s">
        <v>212</v>
      </c>
      <c r="E838" s="2" t="s">
        <v>213</v>
      </c>
      <c r="F838" s="3"/>
    </row>
    <row r="839" spans="1:6">
      <c r="A839" s="2" t="s">
        <v>1383</v>
      </c>
      <c r="B839" s="2" t="s">
        <v>210</v>
      </c>
      <c r="C839" s="2" t="s">
        <v>1329</v>
      </c>
      <c r="D839" s="2" t="s">
        <v>212</v>
      </c>
      <c r="E839" s="2" t="s">
        <v>118</v>
      </c>
      <c r="F839" s="3"/>
    </row>
    <row r="840" spans="1:6">
      <c r="A840" s="2" t="s">
        <v>1384</v>
      </c>
      <c r="B840" s="2" t="s">
        <v>210</v>
      </c>
      <c r="C840" s="2" t="s">
        <v>1329</v>
      </c>
      <c r="D840" s="2" t="s">
        <v>212</v>
      </c>
      <c r="E840" s="2" t="s">
        <v>1332</v>
      </c>
      <c r="F840" s="3"/>
    </row>
    <row r="841" spans="1:6">
      <c r="A841" s="2" t="s">
        <v>1385</v>
      </c>
      <c r="B841" s="2" t="s">
        <v>210</v>
      </c>
      <c r="C841" s="2" t="s">
        <v>1386</v>
      </c>
      <c r="D841" s="2" t="s">
        <v>212</v>
      </c>
      <c r="E841" s="2" t="s">
        <v>1354</v>
      </c>
      <c r="F841" s="3"/>
    </row>
    <row r="842" spans="1:6">
      <c r="A842" s="2" t="s">
        <v>1387</v>
      </c>
      <c r="B842" s="2" t="s">
        <v>210</v>
      </c>
      <c r="C842" s="2" t="s">
        <v>1388</v>
      </c>
      <c r="D842" s="2" t="s">
        <v>212</v>
      </c>
      <c r="E842" s="2" t="s">
        <v>1389</v>
      </c>
      <c r="F842" s="3"/>
    </row>
    <row r="843" spans="1:6">
      <c r="A843" s="2" t="s">
        <v>1390</v>
      </c>
      <c r="B843" s="2" t="s">
        <v>210</v>
      </c>
      <c r="C843" s="2" t="s">
        <v>1388</v>
      </c>
      <c r="D843" s="2" t="s">
        <v>212</v>
      </c>
      <c r="E843" s="2" t="s">
        <v>1389</v>
      </c>
      <c r="F843" s="3"/>
    </row>
    <row r="844" spans="1:6">
      <c r="A844" s="2" t="s">
        <v>1391</v>
      </c>
      <c r="B844" s="2" t="s">
        <v>210</v>
      </c>
      <c r="C844" s="2" t="s">
        <v>1392</v>
      </c>
      <c r="D844" s="2" t="s">
        <v>212</v>
      </c>
      <c r="E844" s="2" t="s">
        <v>919</v>
      </c>
      <c r="F844" s="3"/>
    </row>
    <row r="845" spans="1:6">
      <c r="A845" s="2" t="s">
        <v>1393</v>
      </c>
      <c r="B845" s="2" t="s">
        <v>210</v>
      </c>
      <c r="C845" s="2" t="s">
        <v>1394</v>
      </c>
      <c r="D845" s="2" t="s">
        <v>212</v>
      </c>
      <c r="E845" s="2" t="s">
        <v>1294</v>
      </c>
      <c r="F845" s="3"/>
    </row>
    <row r="846" spans="1:6">
      <c r="A846" s="2" t="s">
        <v>1393</v>
      </c>
      <c r="B846" s="2" t="s">
        <v>210</v>
      </c>
      <c r="C846" s="2" t="s">
        <v>1394</v>
      </c>
      <c r="D846" s="2" t="s">
        <v>212</v>
      </c>
      <c r="E846" s="2" t="s">
        <v>1294</v>
      </c>
      <c r="F846" s="3"/>
    </row>
    <row r="847" spans="1:6">
      <c r="A847" s="2" t="s">
        <v>1393</v>
      </c>
      <c r="B847" s="2" t="s">
        <v>210</v>
      </c>
      <c r="C847" s="2" t="s">
        <v>1394</v>
      </c>
      <c r="D847" s="2" t="s">
        <v>212</v>
      </c>
      <c r="E847" s="2" t="s">
        <v>1294</v>
      </c>
      <c r="F847" s="3"/>
    </row>
    <row r="848" spans="1:6">
      <c r="A848" s="2" t="s">
        <v>1395</v>
      </c>
      <c r="B848" s="2" t="s">
        <v>210</v>
      </c>
      <c r="C848" s="2" t="s">
        <v>1396</v>
      </c>
      <c r="D848" s="2" t="s">
        <v>212</v>
      </c>
      <c r="E848" s="2" t="s">
        <v>213</v>
      </c>
      <c r="F848" s="3"/>
    </row>
    <row r="849" spans="1:6">
      <c r="A849" s="2" t="s">
        <v>1397</v>
      </c>
      <c r="B849" s="2" t="s">
        <v>210</v>
      </c>
      <c r="C849" s="2" t="s">
        <v>1398</v>
      </c>
      <c r="D849" s="2" t="s">
        <v>212</v>
      </c>
      <c r="E849" s="2" t="s">
        <v>490</v>
      </c>
      <c r="F849" s="3"/>
    </row>
    <row r="850" spans="1:6">
      <c r="A850" s="2" t="s">
        <v>1399</v>
      </c>
      <c r="B850" s="2" t="s">
        <v>210</v>
      </c>
      <c r="C850" s="2" t="s">
        <v>1400</v>
      </c>
      <c r="D850" s="2" t="s">
        <v>212</v>
      </c>
      <c r="E850" s="2" t="s">
        <v>1401</v>
      </c>
      <c r="F850" s="3"/>
    </row>
    <row r="851" spans="1:6">
      <c r="A851" s="2" t="s">
        <v>1402</v>
      </c>
      <c r="B851" s="2" t="s">
        <v>210</v>
      </c>
      <c r="C851" s="2" t="s">
        <v>1403</v>
      </c>
      <c r="D851" s="2" t="s">
        <v>212</v>
      </c>
      <c r="E851" s="2" t="s">
        <v>1404</v>
      </c>
      <c r="F851" s="3"/>
    </row>
    <row r="852" spans="1:6">
      <c r="A852" s="2" t="s">
        <v>1405</v>
      </c>
      <c r="B852" s="2" t="s">
        <v>210</v>
      </c>
      <c r="C852" s="2" t="s">
        <v>1403</v>
      </c>
      <c r="D852" s="2" t="s">
        <v>212</v>
      </c>
      <c r="E852" s="2" t="s">
        <v>1404</v>
      </c>
      <c r="F852" s="3"/>
    </row>
    <row r="853" spans="1:6">
      <c r="A853" s="2" t="s">
        <v>1406</v>
      </c>
      <c r="B853" s="2" t="s">
        <v>210</v>
      </c>
      <c r="C853" s="2" t="s">
        <v>1403</v>
      </c>
      <c r="D853" s="2" t="s">
        <v>212</v>
      </c>
      <c r="E853" s="2" t="s">
        <v>1404</v>
      </c>
      <c r="F853" s="3"/>
    </row>
    <row r="854" spans="1:6">
      <c r="A854" s="2" t="s">
        <v>1407</v>
      </c>
      <c r="B854" s="2" t="s">
        <v>210</v>
      </c>
      <c r="C854" s="2" t="s">
        <v>1403</v>
      </c>
      <c r="D854" s="2" t="s">
        <v>212</v>
      </c>
      <c r="E854" s="2" t="s">
        <v>1404</v>
      </c>
      <c r="F854" s="3"/>
    </row>
    <row r="855" spans="1:6">
      <c r="A855" s="2" t="s">
        <v>1408</v>
      </c>
      <c r="B855" s="2" t="s">
        <v>210</v>
      </c>
      <c r="C855" s="2" t="s">
        <v>1409</v>
      </c>
      <c r="D855" s="2" t="s">
        <v>212</v>
      </c>
      <c r="E855" s="2" t="s">
        <v>1410</v>
      </c>
      <c r="F855" s="3"/>
    </row>
    <row r="856" spans="1:6">
      <c r="A856" s="2" t="s">
        <v>1411</v>
      </c>
      <c r="B856" s="2" t="s">
        <v>210</v>
      </c>
      <c r="C856" s="2" t="s">
        <v>1412</v>
      </c>
      <c r="D856" s="2" t="s">
        <v>212</v>
      </c>
      <c r="E856" s="2" t="s">
        <v>1410</v>
      </c>
      <c r="F856" s="3"/>
    </row>
    <row r="857" spans="1:6">
      <c r="A857" s="2" t="s">
        <v>1413</v>
      </c>
      <c r="B857" s="2" t="s">
        <v>210</v>
      </c>
      <c r="C857" s="2" t="s">
        <v>1414</v>
      </c>
      <c r="D857" s="2" t="s">
        <v>212</v>
      </c>
      <c r="E857" s="2" t="s">
        <v>1410</v>
      </c>
      <c r="F857" s="3"/>
    </row>
    <row r="858" spans="1:6">
      <c r="A858" s="2" t="s">
        <v>1415</v>
      </c>
      <c r="B858" s="2" t="s">
        <v>210</v>
      </c>
      <c r="C858" s="2" t="s">
        <v>1416</v>
      </c>
      <c r="D858" s="2" t="s">
        <v>212</v>
      </c>
      <c r="E858" s="2" t="s">
        <v>1332</v>
      </c>
      <c r="F858" s="3"/>
    </row>
    <row r="859" spans="1:6">
      <c r="A859" s="2" t="s">
        <v>1417</v>
      </c>
      <c r="B859" s="2" t="s">
        <v>210</v>
      </c>
      <c r="C859" s="2" t="s">
        <v>1418</v>
      </c>
      <c r="D859" s="2" t="s">
        <v>212</v>
      </c>
      <c r="E859" s="2" t="s">
        <v>1156</v>
      </c>
      <c r="F859" s="3"/>
    </row>
    <row r="860" spans="1:6">
      <c r="A860" s="2" t="s">
        <v>1419</v>
      </c>
      <c r="B860" s="2" t="s">
        <v>210</v>
      </c>
      <c r="C860" s="2" t="s">
        <v>1420</v>
      </c>
      <c r="D860" s="2" t="s">
        <v>212</v>
      </c>
      <c r="E860" s="2" t="s">
        <v>1332</v>
      </c>
      <c r="F860" s="3"/>
    </row>
    <row r="861" spans="1:6">
      <c r="A861" s="2" t="s">
        <v>1421</v>
      </c>
      <c r="B861" s="2" t="s">
        <v>210</v>
      </c>
      <c r="C861" s="2" t="s">
        <v>1422</v>
      </c>
      <c r="D861" s="2" t="s">
        <v>212</v>
      </c>
      <c r="E861" s="2" t="s">
        <v>1332</v>
      </c>
      <c r="F861" s="3"/>
    </row>
    <row r="862" spans="1:6">
      <c r="A862" s="2" t="s">
        <v>1423</v>
      </c>
      <c r="B862" s="2" t="s">
        <v>210</v>
      </c>
      <c r="C862" s="2" t="s">
        <v>1424</v>
      </c>
      <c r="D862" s="2" t="s">
        <v>212</v>
      </c>
      <c r="E862" s="2" t="s">
        <v>1332</v>
      </c>
      <c r="F862" s="3"/>
    </row>
    <row r="863" spans="1:6">
      <c r="A863" s="2" t="s">
        <v>1425</v>
      </c>
      <c r="B863" s="2" t="s">
        <v>210</v>
      </c>
      <c r="C863" s="2" t="s">
        <v>1426</v>
      </c>
      <c r="D863" s="2" t="s">
        <v>212</v>
      </c>
      <c r="E863" s="2" t="s">
        <v>64</v>
      </c>
      <c r="F863" s="3"/>
    </row>
    <row r="864" spans="1:6">
      <c r="A864" s="2" t="s">
        <v>1427</v>
      </c>
      <c r="B864" s="2" t="s">
        <v>210</v>
      </c>
      <c r="C864" s="2" t="s">
        <v>1426</v>
      </c>
      <c r="D864" s="2" t="s">
        <v>212</v>
      </c>
      <c r="E864" s="2" t="s">
        <v>64</v>
      </c>
      <c r="F864" s="3"/>
    </row>
    <row r="865" spans="1:6">
      <c r="A865" s="2" t="s">
        <v>1428</v>
      </c>
      <c r="B865" s="2" t="s">
        <v>210</v>
      </c>
      <c r="C865" s="2" t="s">
        <v>1426</v>
      </c>
      <c r="D865" s="2" t="s">
        <v>212</v>
      </c>
      <c r="E865" s="2" t="s">
        <v>64</v>
      </c>
      <c r="F865" s="3"/>
    </row>
    <row r="866" spans="1:6">
      <c r="A866" s="2" t="s">
        <v>1429</v>
      </c>
      <c r="B866" s="2" t="s">
        <v>210</v>
      </c>
      <c r="C866" s="2" t="s">
        <v>1430</v>
      </c>
      <c r="D866" s="2" t="s">
        <v>212</v>
      </c>
      <c r="E866" s="2" t="s">
        <v>272</v>
      </c>
      <c r="F866" s="3"/>
    </row>
    <row r="867" spans="1:6">
      <c r="A867" s="2" t="s">
        <v>1431</v>
      </c>
      <c r="B867" s="2" t="s">
        <v>210</v>
      </c>
      <c r="C867" s="2" t="s">
        <v>1432</v>
      </c>
      <c r="D867" s="2" t="s">
        <v>212</v>
      </c>
      <c r="E867" s="2" t="s">
        <v>1375</v>
      </c>
      <c r="F867" s="3"/>
    </row>
    <row r="868" spans="1:6">
      <c r="A868" s="2" t="s">
        <v>1433</v>
      </c>
      <c r="B868" s="2" t="s">
        <v>210</v>
      </c>
      <c r="C868" s="2" t="s">
        <v>1434</v>
      </c>
      <c r="D868" s="2" t="s">
        <v>212</v>
      </c>
      <c r="E868" s="2" t="s">
        <v>1389</v>
      </c>
      <c r="F868" s="3"/>
    </row>
    <row r="869" spans="1:6">
      <c r="A869" s="2" t="s">
        <v>1435</v>
      </c>
      <c r="B869" s="2" t="s">
        <v>210</v>
      </c>
      <c r="C869" s="2" t="s">
        <v>1434</v>
      </c>
      <c r="D869" s="2" t="s">
        <v>212</v>
      </c>
      <c r="E869" s="2" t="s">
        <v>493</v>
      </c>
      <c r="F869" s="3"/>
    </row>
    <row r="870" spans="1:6">
      <c r="A870" s="2"/>
      <c r="B870" s="2" t="s">
        <v>210</v>
      </c>
      <c r="C870" s="2" t="s">
        <v>1436</v>
      </c>
      <c r="D870" s="2" t="s">
        <v>212</v>
      </c>
      <c r="E870" s="2" t="s">
        <v>1437</v>
      </c>
      <c r="F870" s="3"/>
    </row>
    <row r="871" spans="1:6">
      <c r="A871" s="2" t="s">
        <v>1438</v>
      </c>
      <c r="B871" s="2" t="s">
        <v>210</v>
      </c>
      <c r="C871" s="2" t="s">
        <v>1439</v>
      </c>
      <c r="D871" s="2" t="s">
        <v>212</v>
      </c>
      <c r="E871" s="2" t="s">
        <v>919</v>
      </c>
      <c r="F871" s="3"/>
    </row>
    <row r="872" spans="1:6" ht="45">
      <c r="A872" s="2"/>
      <c r="B872" s="2" t="s">
        <v>210</v>
      </c>
      <c r="C872" s="4" t="s">
        <v>1440</v>
      </c>
      <c r="D872" s="2" t="s">
        <v>212</v>
      </c>
      <c r="E872" s="2" t="s">
        <v>1441</v>
      </c>
      <c r="F872" s="3"/>
    </row>
    <row r="873" spans="1:6" ht="45">
      <c r="A873" s="2"/>
      <c r="B873" s="2" t="s">
        <v>210</v>
      </c>
      <c r="C873" s="4" t="s">
        <v>1440</v>
      </c>
      <c r="D873" s="2" t="s">
        <v>212</v>
      </c>
      <c r="E873" s="2" t="s">
        <v>1441</v>
      </c>
      <c r="F873" s="3"/>
    </row>
    <row r="874" spans="1:6" ht="45">
      <c r="A874" s="2"/>
      <c r="B874" s="2" t="s">
        <v>210</v>
      </c>
      <c r="C874" s="4" t="s">
        <v>1440</v>
      </c>
      <c r="D874" s="2" t="s">
        <v>212</v>
      </c>
      <c r="E874" s="2" t="s">
        <v>1441</v>
      </c>
      <c r="F874" s="3"/>
    </row>
    <row r="875" spans="1:6" ht="45">
      <c r="A875" s="2"/>
      <c r="B875" s="2" t="s">
        <v>210</v>
      </c>
      <c r="C875" s="4" t="s">
        <v>1440</v>
      </c>
      <c r="D875" s="2" t="s">
        <v>212</v>
      </c>
      <c r="E875" s="2" t="s">
        <v>1441</v>
      </c>
      <c r="F875" s="3"/>
    </row>
    <row r="876" spans="1:6">
      <c r="A876" s="2" t="s">
        <v>1442</v>
      </c>
      <c r="B876" s="2" t="s">
        <v>210</v>
      </c>
      <c r="C876" s="2" t="s">
        <v>1443</v>
      </c>
      <c r="D876" s="2" t="s">
        <v>212</v>
      </c>
      <c r="E876" s="2" t="s">
        <v>213</v>
      </c>
      <c r="F876" s="3"/>
    </row>
    <row r="877" spans="1:6">
      <c r="A877" s="2" t="s">
        <v>1444</v>
      </c>
      <c r="B877" s="2" t="s">
        <v>210</v>
      </c>
      <c r="C877" s="2" t="s">
        <v>1445</v>
      </c>
      <c r="D877" s="2" t="s">
        <v>212</v>
      </c>
      <c r="E877" s="2" t="s">
        <v>339</v>
      </c>
      <c r="F877" s="3"/>
    </row>
    <row r="878" spans="1:6">
      <c r="A878" s="2" t="s">
        <v>1446</v>
      </c>
      <c r="B878" s="2" t="s">
        <v>210</v>
      </c>
      <c r="C878" s="2" t="s">
        <v>1447</v>
      </c>
      <c r="D878" s="2" t="s">
        <v>212</v>
      </c>
      <c r="E878" s="2" t="s">
        <v>389</v>
      </c>
      <c r="F878" s="3"/>
    </row>
    <row r="879" spans="1:6">
      <c r="A879" s="2" t="s">
        <v>1448</v>
      </c>
      <c r="B879" s="2" t="s">
        <v>210</v>
      </c>
      <c r="C879" s="2" t="s">
        <v>1449</v>
      </c>
      <c r="D879" s="2" t="s">
        <v>212</v>
      </c>
      <c r="E879" s="2" t="s">
        <v>496</v>
      </c>
      <c r="F879" s="3"/>
    </row>
    <row r="880" spans="1:6">
      <c r="A880" s="2" t="s">
        <v>1450</v>
      </c>
      <c r="B880" s="2" t="s">
        <v>210</v>
      </c>
      <c r="C880" s="2" t="s">
        <v>1451</v>
      </c>
      <c r="D880" s="2" t="s">
        <v>212</v>
      </c>
      <c r="E880" s="2" t="s">
        <v>1332</v>
      </c>
      <c r="F880" s="3"/>
    </row>
    <row r="881" spans="1:6">
      <c r="A881" s="2" t="s">
        <v>1452</v>
      </c>
      <c r="B881" s="2" t="s">
        <v>210</v>
      </c>
      <c r="C881" s="2" t="s">
        <v>1453</v>
      </c>
      <c r="D881" s="2" t="s">
        <v>212</v>
      </c>
      <c r="E881" s="2" t="s">
        <v>241</v>
      </c>
      <c r="F881" s="3"/>
    </row>
    <row r="882" spans="1:6">
      <c r="A882" s="2"/>
      <c r="B882" s="2" t="s">
        <v>210</v>
      </c>
      <c r="C882" s="2" t="s">
        <v>1454</v>
      </c>
      <c r="D882" s="2" t="s">
        <v>212</v>
      </c>
      <c r="E882" s="2" t="s">
        <v>118</v>
      </c>
      <c r="F882" s="3"/>
    </row>
    <row r="883" spans="1:6">
      <c r="A883" s="2" t="s">
        <v>1455</v>
      </c>
      <c r="B883" s="2" t="s">
        <v>210</v>
      </c>
      <c r="C883" s="2" t="s">
        <v>1456</v>
      </c>
      <c r="D883" s="2" t="s">
        <v>212</v>
      </c>
      <c r="E883" s="2" t="s">
        <v>1457</v>
      </c>
      <c r="F883" s="3"/>
    </row>
    <row r="884" spans="1:6">
      <c r="A884" s="2" t="s">
        <v>1458</v>
      </c>
      <c r="B884" s="2" t="s">
        <v>210</v>
      </c>
      <c r="C884" s="2" t="s">
        <v>1459</v>
      </c>
      <c r="D884" s="2" t="s">
        <v>212</v>
      </c>
      <c r="E884" s="2" t="s">
        <v>1460</v>
      </c>
      <c r="F884" s="3"/>
    </row>
    <row r="885" spans="1:6">
      <c r="A885" s="2" t="s">
        <v>1461</v>
      </c>
      <c r="B885" s="2" t="s">
        <v>210</v>
      </c>
      <c r="C885" s="2" t="s">
        <v>1462</v>
      </c>
      <c r="D885" s="2" t="s">
        <v>212</v>
      </c>
      <c r="E885" s="2" t="s">
        <v>1463</v>
      </c>
      <c r="F885" s="3"/>
    </row>
    <row r="886" spans="1:6">
      <c r="A886" s="2" t="s">
        <v>1464</v>
      </c>
      <c r="B886" s="2" t="s">
        <v>210</v>
      </c>
      <c r="C886" s="2" t="s">
        <v>1465</v>
      </c>
      <c r="D886" s="2" t="s">
        <v>212</v>
      </c>
      <c r="E886" s="2" t="s">
        <v>1466</v>
      </c>
      <c r="F886" s="3"/>
    </row>
    <row r="887" spans="1:6" ht="60">
      <c r="A887" s="2" t="s">
        <v>1467</v>
      </c>
      <c r="B887" s="2" t="s">
        <v>210</v>
      </c>
      <c r="C887" s="4" t="s">
        <v>1468</v>
      </c>
      <c r="D887" s="2" t="s">
        <v>212</v>
      </c>
      <c r="E887" s="2" t="s">
        <v>1437</v>
      </c>
      <c r="F887" s="3"/>
    </row>
    <row r="888" spans="1:6">
      <c r="A888" s="2" t="s">
        <v>1469</v>
      </c>
      <c r="B888" s="2" t="s">
        <v>210</v>
      </c>
      <c r="C888" s="2" t="s">
        <v>1470</v>
      </c>
      <c r="D888" s="2" t="s">
        <v>212</v>
      </c>
      <c r="E888" s="2" t="s">
        <v>1471</v>
      </c>
      <c r="F888" s="3"/>
    </row>
    <row r="889" spans="1:6">
      <c r="A889" s="2" t="s">
        <v>770</v>
      </c>
      <c r="B889" s="2" t="s">
        <v>210</v>
      </c>
      <c r="C889" s="2" t="s">
        <v>1472</v>
      </c>
      <c r="D889" s="2" t="s">
        <v>212</v>
      </c>
      <c r="E889" s="2" t="s">
        <v>233</v>
      </c>
      <c r="F889" s="3"/>
    </row>
    <row r="890" spans="1:6" ht="45">
      <c r="A890" s="2" t="s">
        <v>1473</v>
      </c>
      <c r="B890" s="2" t="s">
        <v>210</v>
      </c>
      <c r="C890" s="4" t="s">
        <v>1474</v>
      </c>
      <c r="D890" s="2" t="s">
        <v>212</v>
      </c>
      <c r="E890" s="2" t="s">
        <v>1475</v>
      </c>
      <c r="F890" s="3"/>
    </row>
    <row r="891" spans="1:6">
      <c r="A891" s="2"/>
      <c r="B891" s="2" t="s">
        <v>210</v>
      </c>
      <c r="C891" s="2" t="s">
        <v>1476</v>
      </c>
      <c r="D891" s="2" t="s">
        <v>212</v>
      </c>
      <c r="E891" s="2" t="s">
        <v>1273</v>
      </c>
      <c r="F891" s="3"/>
    </row>
    <row r="892" spans="1:6">
      <c r="A892" s="2" t="s">
        <v>1477</v>
      </c>
      <c r="B892" s="2" t="s">
        <v>210</v>
      </c>
      <c r="C892" s="2" t="s">
        <v>1478</v>
      </c>
      <c r="D892" s="2" t="s">
        <v>212</v>
      </c>
      <c r="E892" s="2" t="s">
        <v>358</v>
      </c>
      <c r="F892" s="3"/>
    </row>
    <row r="893" spans="1:6">
      <c r="A893" s="2" t="s">
        <v>1479</v>
      </c>
      <c r="B893" s="2" t="s">
        <v>210</v>
      </c>
      <c r="C893" s="2" t="s">
        <v>1480</v>
      </c>
      <c r="D893" s="2" t="s">
        <v>212</v>
      </c>
      <c r="E893" s="2" t="s">
        <v>1466</v>
      </c>
      <c r="F893" s="3"/>
    </row>
    <row r="894" spans="1:6">
      <c r="A894" s="2" t="s">
        <v>1481</v>
      </c>
      <c r="B894" s="2" t="s">
        <v>210</v>
      </c>
      <c r="C894" s="2" t="s">
        <v>1482</v>
      </c>
      <c r="D894" s="2" t="s">
        <v>212</v>
      </c>
      <c r="E894" s="2" t="s">
        <v>1483</v>
      </c>
      <c r="F894" s="3"/>
    </row>
    <row r="895" spans="1:6">
      <c r="A895" s="2" t="s">
        <v>1484</v>
      </c>
      <c r="B895" s="2" t="s">
        <v>210</v>
      </c>
      <c r="C895" s="2" t="s">
        <v>1482</v>
      </c>
      <c r="D895" s="2" t="s">
        <v>212</v>
      </c>
      <c r="E895" s="2" t="s">
        <v>1483</v>
      </c>
      <c r="F895" s="3"/>
    </row>
    <row r="896" spans="1:6">
      <c r="A896" s="2" t="s">
        <v>1485</v>
      </c>
      <c r="B896" s="2" t="s">
        <v>210</v>
      </c>
      <c r="C896" s="2" t="s">
        <v>1486</v>
      </c>
      <c r="D896" s="2" t="s">
        <v>212</v>
      </c>
      <c r="E896" s="2" t="s">
        <v>327</v>
      </c>
      <c r="F896" s="3"/>
    </row>
    <row r="897" spans="1:6">
      <c r="A897" s="2" t="s">
        <v>1487</v>
      </c>
      <c r="B897" s="2" t="s">
        <v>210</v>
      </c>
      <c r="C897" s="2" t="s">
        <v>1488</v>
      </c>
      <c r="D897" s="2" t="s">
        <v>212</v>
      </c>
      <c r="E897" s="2" t="s">
        <v>389</v>
      </c>
      <c r="F897" s="3"/>
    </row>
    <row r="898" spans="1:6">
      <c r="A898" s="2" t="s">
        <v>1489</v>
      </c>
      <c r="B898" s="2" t="s">
        <v>210</v>
      </c>
      <c r="C898" s="2" t="s">
        <v>1488</v>
      </c>
      <c r="D898" s="2" t="s">
        <v>212</v>
      </c>
      <c r="E898" s="2" t="s">
        <v>389</v>
      </c>
      <c r="F898" s="3"/>
    </row>
    <row r="899" spans="1:6">
      <c r="A899" s="2" t="s">
        <v>1490</v>
      </c>
      <c r="B899" s="2" t="s">
        <v>210</v>
      </c>
      <c r="C899" s="2" t="s">
        <v>1491</v>
      </c>
      <c r="D899" s="2" t="s">
        <v>212</v>
      </c>
      <c r="E899" s="2" t="s">
        <v>389</v>
      </c>
      <c r="F899" s="3"/>
    </row>
    <row r="900" spans="1:6">
      <c r="A900" s="2"/>
      <c r="B900" s="2" t="s">
        <v>210</v>
      </c>
      <c r="C900" s="2" t="s">
        <v>1492</v>
      </c>
      <c r="D900" s="2" t="s">
        <v>212</v>
      </c>
      <c r="E900" s="2" t="s">
        <v>1493</v>
      </c>
      <c r="F900" s="3"/>
    </row>
    <row r="901" spans="1:6">
      <c r="A901" s="2" t="s">
        <v>1494</v>
      </c>
      <c r="B901" s="2" t="s">
        <v>210</v>
      </c>
      <c r="C901" s="2" t="s">
        <v>1495</v>
      </c>
      <c r="D901" s="2" t="s">
        <v>212</v>
      </c>
      <c r="E901" s="2" t="s">
        <v>1071</v>
      </c>
      <c r="F901" s="3"/>
    </row>
    <row r="902" spans="1:6">
      <c r="A902" s="2" t="s">
        <v>1496</v>
      </c>
      <c r="B902" s="2" t="s">
        <v>210</v>
      </c>
      <c r="C902" s="2" t="s">
        <v>1497</v>
      </c>
      <c r="D902" s="2" t="s">
        <v>212</v>
      </c>
      <c r="E902" s="2" t="s">
        <v>1410</v>
      </c>
      <c r="F902" s="3"/>
    </row>
    <row r="903" spans="1:6">
      <c r="A903" s="2" t="s">
        <v>1498</v>
      </c>
      <c r="B903" s="2" t="s">
        <v>210</v>
      </c>
      <c r="C903" s="2" t="s">
        <v>1499</v>
      </c>
      <c r="D903" s="2" t="s">
        <v>212</v>
      </c>
      <c r="E903" s="2" t="s">
        <v>327</v>
      </c>
      <c r="F903" s="3"/>
    </row>
    <row r="904" spans="1:6">
      <c r="A904" s="2" t="s">
        <v>1500</v>
      </c>
      <c r="B904" s="2" t="s">
        <v>210</v>
      </c>
      <c r="C904" s="2" t="s">
        <v>1501</v>
      </c>
      <c r="D904" s="2" t="s">
        <v>212</v>
      </c>
      <c r="E904" s="2" t="s">
        <v>327</v>
      </c>
      <c r="F904" s="3"/>
    </row>
    <row r="905" spans="1:6">
      <c r="A905" s="2" t="s">
        <v>1502</v>
      </c>
      <c r="B905" s="2" t="s">
        <v>210</v>
      </c>
      <c r="C905" s="2" t="s">
        <v>1503</v>
      </c>
      <c r="D905" s="2" t="s">
        <v>212</v>
      </c>
      <c r="E905" s="2" t="s">
        <v>1504</v>
      </c>
      <c r="F905" s="3"/>
    </row>
    <row r="906" spans="1:6">
      <c r="A906" s="2" t="s">
        <v>1505</v>
      </c>
      <c r="B906" s="2" t="s">
        <v>210</v>
      </c>
      <c r="C906" s="2" t="s">
        <v>1503</v>
      </c>
      <c r="D906" s="2" t="s">
        <v>212</v>
      </c>
      <c r="E906" s="2" t="s">
        <v>1504</v>
      </c>
      <c r="F906" s="3"/>
    </row>
    <row r="907" spans="1:6">
      <c r="A907" s="2" t="s">
        <v>1506</v>
      </c>
      <c r="B907" s="2" t="s">
        <v>210</v>
      </c>
      <c r="C907" s="2" t="s">
        <v>1503</v>
      </c>
      <c r="D907" s="2" t="s">
        <v>212</v>
      </c>
      <c r="E907" s="2" t="s">
        <v>1504</v>
      </c>
      <c r="F907" s="3"/>
    </row>
    <row r="908" spans="1:6">
      <c r="A908" s="2"/>
      <c r="B908" s="2" t="s">
        <v>210</v>
      </c>
      <c r="C908" s="2" t="s">
        <v>1503</v>
      </c>
      <c r="D908" s="2" t="s">
        <v>212</v>
      </c>
      <c r="E908" s="2" t="s">
        <v>1504</v>
      </c>
      <c r="F908" s="3"/>
    </row>
    <row r="909" spans="1:6">
      <c r="A909" s="2" t="s">
        <v>1507</v>
      </c>
      <c r="B909" s="2" t="s">
        <v>210</v>
      </c>
      <c r="C909" s="2" t="s">
        <v>1508</v>
      </c>
      <c r="D909" s="2" t="s">
        <v>1509</v>
      </c>
      <c r="E909" s="2" t="s">
        <v>1510</v>
      </c>
      <c r="F909" s="3"/>
    </row>
    <row r="910" spans="1:6">
      <c r="A910" s="2" t="s">
        <v>1511</v>
      </c>
      <c r="B910" s="2" t="s">
        <v>210</v>
      </c>
      <c r="C910" s="2" t="s">
        <v>1508</v>
      </c>
      <c r="D910" s="2" t="s">
        <v>1509</v>
      </c>
      <c r="E910" s="2" t="s">
        <v>939</v>
      </c>
      <c r="F910" s="3"/>
    </row>
    <row r="911" spans="1:6">
      <c r="A911" s="2" t="s">
        <v>1512</v>
      </c>
      <c r="B911" s="2" t="s">
        <v>210</v>
      </c>
      <c r="C911" s="2" t="s">
        <v>1508</v>
      </c>
      <c r="D911" s="2" t="s">
        <v>1509</v>
      </c>
      <c r="E911" s="2" t="s">
        <v>1389</v>
      </c>
      <c r="F911" s="3"/>
    </row>
    <row r="912" spans="1:6">
      <c r="A912" s="2" t="s">
        <v>1513</v>
      </c>
      <c r="B912" s="2" t="s">
        <v>210</v>
      </c>
      <c r="C912" s="2" t="s">
        <v>1508</v>
      </c>
      <c r="D912" s="2" t="s">
        <v>1509</v>
      </c>
      <c r="E912" s="2" t="s">
        <v>1514</v>
      </c>
      <c r="F912" s="3"/>
    </row>
    <row r="913" spans="1:6">
      <c r="A913" s="2" t="s">
        <v>1515</v>
      </c>
      <c r="B913" s="2" t="s">
        <v>210</v>
      </c>
      <c r="C913" s="2" t="s">
        <v>1508</v>
      </c>
      <c r="D913" s="2" t="s">
        <v>1509</v>
      </c>
      <c r="E913" s="2" t="s">
        <v>1510</v>
      </c>
      <c r="F913" s="3"/>
    </row>
    <row r="914" spans="1:6">
      <c r="A914" s="2" t="s">
        <v>1516</v>
      </c>
      <c r="B914" s="2" t="s">
        <v>210</v>
      </c>
      <c r="C914" s="2" t="s">
        <v>1508</v>
      </c>
      <c r="D914" s="2" t="s">
        <v>1509</v>
      </c>
      <c r="E914" s="2" t="s">
        <v>1493</v>
      </c>
      <c r="F914" s="3"/>
    </row>
    <row r="915" spans="1:6">
      <c r="A915" s="2" t="s">
        <v>1517</v>
      </c>
      <c r="B915" s="2" t="s">
        <v>210</v>
      </c>
      <c r="C915" s="2" t="s">
        <v>1508</v>
      </c>
      <c r="D915" s="2" t="s">
        <v>1509</v>
      </c>
      <c r="E915" s="2" t="s">
        <v>213</v>
      </c>
      <c r="F915" s="3"/>
    </row>
    <row r="916" spans="1:6">
      <c r="A916" s="2"/>
      <c r="B916" s="2" t="s">
        <v>210</v>
      </c>
      <c r="C916" s="2" t="s">
        <v>1508</v>
      </c>
      <c r="D916" s="2" t="s">
        <v>1509</v>
      </c>
      <c r="E916" s="2" t="s">
        <v>1359</v>
      </c>
      <c r="F916" s="3"/>
    </row>
    <row r="917" spans="1:6">
      <c r="A917" s="2" t="s">
        <v>1518</v>
      </c>
      <c r="B917" s="2" t="s">
        <v>210</v>
      </c>
      <c r="C917" s="2" t="s">
        <v>1508</v>
      </c>
      <c r="D917" s="2" t="s">
        <v>1509</v>
      </c>
      <c r="E917" s="2" t="s">
        <v>1519</v>
      </c>
      <c r="F917" s="3"/>
    </row>
    <row r="918" spans="1:6">
      <c r="A918" s="2" t="s">
        <v>1520</v>
      </c>
      <c r="B918" s="2" t="s">
        <v>210</v>
      </c>
      <c r="C918" s="2" t="s">
        <v>1508</v>
      </c>
      <c r="D918" s="2" t="s">
        <v>1509</v>
      </c>
      <c r="E918" s="2" t="s">
        <v>272</v>
      </c>
      <c r="F918" s="3"/>
    </row>
    <row r="919" spans="1:6">
      <c r="A919" s="2" t="s">
        <v>1521</v>
      </c>
      <c r="B919" s="2" t="s">
        <v>210</v>
      </c>
      <c r="C919" s="2" t="s">
        <v>1508</v>
      </c>
      <c r="D919" s="2" t="s">
        <v>1509</v>
      </c>
      <c r="E919" s="2" t="s">
        <v>272</v>
      </c>
      <c r="F919" s="3"/>
    </row>
    <row r="920" spans="1:6">
      <c r="A920" s="2" t="s">
        <v>1522</v>
      </c>
      <c r="B920" s="2" t="s">
        <v>210</v>
      </c>
      <c r="C920" s="2" t="s">
        <v>1508</v>
      </c>
      <c r="D920" s="2" t="s">
        <v>1509</v>
      </c>
      <c r="E920" s="2" t="s">
        <v>1523</v>
      </c>
      <c r="F920" s="3"/>
    </row>
    <row r="921" spans="1:6">
      <c r="A921" s="2"/>
      <c r="B921" s="2" t="s">
        <v>210</v>
      </c>
      <c r="C921" s="2" t="s">
        <v>1524</v>
      </c>
      <c r="D921" s="2" t="s">
        <v>1509</v>
      </c>
      <c r="E921" s="2" t="s">
        <v>1525</v>
      </c>
      <c r="F921" s="3"/>
    </row>
    <row r="922" spans="1:6">
      <c r="A922" s="2" t="s">
        <v>1526</v>
      </c>
      <c r="B922" s="2" t="s">
        <v>210</v>
      </c>
      <c r="C922" s="2" t="s">
        <v>1527</v>
      </c>
      <c r="D922" s="2" t="s">
        <v>1509</v>
      </c>
      <c r="E922" s="2" t="s">
        <v>1528</v>
      </c>
      <c r="F922" s="3"/>
    </row>
    <row r="923" spans="1:6">
      <c r="A923" s="2" t="s">
        <v>1529</v>
      </c>
      <c r="B923" s="2" t="s">
        <v>210</v>
      </c>
      <c r="C923" s="2" t="s">
        <v>1530</v>
      </c>
      <c r="D923" s="2" t="s">
        <v>1509</v>
      </c>
      <c r="E923" s="2" t="s">
        <v>213</v>
      </c>
      <c r="F923" s="3"/>
    </row>
    <row r="924" spans="1:6">
      <c r="A924" s="2" t="s">
        <v>1531</v>
      </c>
      <c r="B924" s="2" t="s">
        <v>210</v>
      </c>
      <c r="C924" s="2" t="s">
        <v>1532</v>
      </c>
      <c r="D924" s="2" t="s">
        <v>1509</v>
      </c>
      <c r="E924" s="2" t="s">
        <v>1533</v>
      </c>
      <c r="F924" s="3"/>
    </row>
    <row r="925" spans="1:6">
      <c r="A925" s="2" t="s">
        <v>1534</v>
      </c>
      <c r="B925" s="2" t="s">
        <v>210</v>
      </c>
      <c r="C925" s="2" t="s">
        <v>1535</v>
      </c>
      <c r="D925" s="2" t="s">
        <v>1509</v>
      </c>
      <c r="E925" s="2" t="s">
        <v>1533</v>
      </c>
      <c r="F925" s="3"/>
    </row>
    <row r="926" spans="1:6" ht="45">
      <c r="A926" s="2" t="s">
        <v>1536</v>
      </c>
      <c r="B926" s="2" t="s">
        <v>210</v>
      </c>
      <c r="C926" s="4" t="s">
        <v>1537</v>
      </c>
      <c r="D926" s="2" t="s">
        <v>1509</v>
      </c>
      <c r="E926" s="2" t="s">
        <v>264</v>
      </c>
      <c r="F926" s="3"/>
    </row>
    <row r="927" spans="1:6">
      <c r="A927" s="2" t="s">
        <v>1538</v>
      </c>
      <c r="B927" s="2" t="s">
        <v>210</v>
      </c>
      <c r="C927" s="2" t="s">
        <v>1539</v>
      </c>
      <c r="D927" s="2" t="s">
        <v>1509</v>
      </c>
      <c r="E927" s="2" t="s">
        <v>1466</v>
      </c>
      <c r="F927" s="3"/>
    </row>
    <row r="928" spans="1:6">
      <c r="A928" s="2" t="s">
        <v>1540</v>
      </c>
      <c r="B928" s="2" t="s">
        <v>210</v>
      </c>
      <c r="C928" s="2" t="s">
        <v>1541</v>
      </c>
      <c r="D928" s="2" t="s">
        <v>212</v>
      </c>
      <c r="E928" s="2" t="s">
        <v>1410</v>
      </c>
      <c r="F928" s="3"/>
    </row>
    <row r="929" spans="1:6">
      <c r="A929" s="2" t="s">
        <v>1542</v>
      </c>
      <c r="B929" s="2" t="s">
        <v>210</v>
      </c>
      <c r="C929" s="2" t="s">
        <v>1543</v>
      </c>
      <c r="D929" s="2" t="s">
        <v>212</v>
      </c>
      <c r="E929" s="2" t="s">
        <v>919</v>
      </c>
      <c r="F929" s="3"/>
    </row>
    <row r="930" spans="1:6">
      <c r="A930" s="2" t="s">
        <v>1544</v>
      </c>
      <c r="B930" s="2" t="s">
        <v>210</v>
      </c>
      <c r="C930" s="2" t="s">
        <v>1545</v>
      </c>
      <c r="D930" s="2" t="s">
        <v>212</v>
      </c>
      <c r="E930" s="2" t="s">
        <v>471</v>
      </c>
      <c r="F930" s="3"/>
    </row>
    <row r="931" spans="1:6">
      <c r="A931" s="2" t="s">
        <v>1546</v>
      </c>
      <c r="B931" s="2" t="s">
        <v>210</v>
      </c>
      <c r="C931" s="2" t="s">
        <v>1545</v>
      </c>
      <c r="D931" s="2" t="s">
        <v>212</v>
      </c>
      <c r="E931" s="2" t="s">
        <v>493</v>
      </c>
      <c r="F931" s="3"/>
    </row>
    <row r="932" spans="1:6">
      <c r="A932" s="2" t="s">
        <v>1056</v>
      </c>
      <c r="B932" s="2" t="s">
        <v>210</v>
      </c>
      <c r="C932" s="2" t="s">
        <v>1545</v>
      </c>
      <c r="D932" s="2" t="s">
        <v>212</v>
      </c>
      <c r="E932" s="2" t="s">
        <v>1547</v>
      </c>
      <c r="F932" s="3"/>
    </row>
    <row r="933" spans="1:6">
      <c r="A933" s="2" t="s">
        <v>1548</v>
      </c>
      <c r="B933" s="2" t="s">
        <v>210</v>
      </c>
      <c r="C933" s="2" t="s">
        <v>1545</v>
      </c>
      <c r="D933" s="2" t="s">
        <v>212</v>
      </c>
      <c r="E933" s="2" t="s">
        <v>1547</v>
      </c>
      <c r="F933" s="3"/>
    </row>
    <row r="934" spans="1:6">
      <c r="A934" s="2" t="s">
        <v>1549</v>
      </c>
      <c r="B934" s="2" t="s">
        <v>210</v>
      </c>
      <c r="C934" s="2" t="s">
        <v>1545</v>
      </c>
      <c r="D934" s="2" t="s">
        <v>212</v>
      </c>
      <c r="E934" s="2" t="s">
        <v>1547</v>
      </c>
      <c r="F934" s="3"/>
    </row>
    <row r="935" spans="1:6">
      <c r="A935" s="2" t="s">
        <v>1550</v>
      </c>
      <c r="B935" s="2" t="s">
        <v>210</v>
      </c>
      <c r="C935" s="2" t="s">
        <v>1545</v>
      </c>
      <c r="D935" s="2" t="s">
        <v>212</v>
      </c>
      <c r="E935" s="2" t="s">
        <v>1547</v>
      </c>
      <c r="F935" s="3"/>
    </row>
    <row r="936" spans="1:6">
      <c r="A936" s="2" t="s">
        <v>1286</v>
      </c>
      <c r="B936" s="2" t="s">
        <v>210</v>
      </c>
      <c r="C936" s="2" t="s">
        <v>1545</v>
      </c>
      <c r="D936" s="2" t="s">
        <v>212</v>
      </c>
      <c r="E936" s="2" t="s">
        <v>1375</v>
      </c>
      <c r="F936" s="3"/>
    </row>
    <row r="937" spans="1:6">
      <c r="A937" s="2" t="s">
        <v>1551</v>
      </c>
      <c r="B937" s="2" t="s">
        <v>210</v>
      </c>
      <c r="C937" s="2" t="s">
        <v>1545</v>
      </c>
      <c r="D937" s="2" t="s">
        <v>212</v>
      </c>
      <c r="E937" s="2" t="s">
        <v>1375</v>
      </c>
      <c r="F937" s="3"/>
    </row>
    <row r="938" spans="1:6">
      <c r="A938" s="2" t="s">
        <v>1552</v>
      </c>
      <c r="B938" s="2" t="s">
        <v>210</v>
      </c>
      <c r="C938" s="2" t="s">
        <v>1545</v>
      </c>
      <c r="D938" s="2" t="s">
        <v>212</v>
      </c>
      <c r="E938" s="2" t="s">
        <v>267</v>
      </c>
      <c r="F938" s="3"/>
    </row>
    <row r="939" spans="1:6">
      <c r="A939" s="2" t="s">
        <v>1553</v>
      </c>
      <c r="B939" s="2" t="s">
        <v>210</v>
      </c>
      <c r="C939" s="2" t="s">
        <v>1545</v>
      </c>
      <c r="D939" s="2" t="s">
        <v>212</v>
      </c>
      <c r="E939" s="2" t="s">
        <v>267</v>
      </c>
      <c r="F939" s="3"/>
    </row>
    <row r="940" spans="1:6">
      <c r="A940" s="2" t="s">
        <v>1554</v>
      </c>
      <c r="B940" s="2" t="s">
        <v>210</v>
      </c>
      <c r="C940" s="2" t="s">
        <v>1545</v>
      </c>
      <c r="D940" s="2" t="s">
        <v>212</v>
      </c>
      <c r="E940" s="2" t="s">
        <v>1555</v>
      </c>
      <c r="F940" s="3"/>
    </row>
    <row r="941" spans="1:6">
      <c r="A941" s="2" t="s">
        <v>1556</v>
      </c>
      <c r="B941" s="2" t="s">
        <v>210</v>
      </c>
      <c r="C941" s="2" t="s">
        <v>1557</v>
      </c>
      <c r="D941" s="2" t="s">
        <v>212</v>
      </c>
      <c r="E941" s="2" t="s">
        <v>267</v>
      </c>
      <c r="F941" s="3"/>
    </row>
    <row r="942" spans="1:6">
      <c r="A942" s="2" t="s">
        <v>1558</v>
      </c>
      <c r="B942" s="2" t="s">
        <v>210</v>
      </c>
      <c r="C942" s="2" t="s">
        <v>1559</v>
      </c>
      <c r="D942" s="2" t="s">
        <v>212</v>
      </c>
      <c r="E942" s="2" t="s">
        <v>1560</v>
      </c>
      <c r="F942" s="3"/>
    </row>
    <row r="943" spans="1:6">
      <c r="A943" s="2" t="s">
        <v>1561</v>
      </c>
      <c r="B943" s="2" t="s">
        <v>210</v>
      </c>
      <c r="C943" s="2" t="s">
        <v>1562</v>
      </c>
      <c r="D943" s="2" t="s">
        <v>212</v>
      </c>
      <c r="E943" s="2" t="s">
        <v>267</v>
      </c>
      <c r="F943" s="3"/>
    </row>
    <row r="944" spans="1:6">
      <c r="A944" s="2" t="s">
        <v>1563</v>
      </c>
      <c r="B944" s="2" t="s">
        <v>210</v>
      </c>
      <c r="C944" s="2" t="s">
        <v>1564</v>
      </c>
      <c r="D944" s="2" t="s">
        <v>212</v>
      </c>
      <c r="E944" s="2" t="s">
        <v>1565</v>
      </c>
      <c r="F944" s="3"/>
    </row>
    <row r="945" spans="1:6">
      <c r="A945" s="2" t="s">
        <v>1566</v>
      </c>
      <c r="B945" s="2" t="s">
        <v>210</v>
      </c>
      <c r="C945" s="2" t="s">
        <v>1567</v>
      </c>
      <c r="D945" s="2" t="s">
        <v>212</v>
      </c>
      <c r="E945" s="2" t="s">
        <v>267</v>
      </c>
      <c r="F945" s="3"/>
    </row>
    <row r="946" spans="1:6">
      <c r="A946" s="2" t="s">
        <v>1568</v>
      </c>
      <c r="B946" s="2" t="s">
        <v>210</v>
      </c>
      <c r="C946" s="2" t="s">
        <v>1569</v>
      </c>
      <c r="D946" s="2" t="s">
        <v>212</v>
      </c>
      <c r="E946" s="2" t="s">
        <v>1375</v>
      </c>
      <c r="F946" s="3"/>
    </row>
    <row r="947" spans="1:6">
      <c r="A947" s="2" t="s">
        <v>1570</v>
      </c>
      <c r="B947" s="2" t="s">
        <v>210</v>
      </c>
      <c r="C947" s="2" t="s">
        <v>1569</v>
      </c>
      <c r="D947" s="2" t="s">
        <v>212</v>
      </c>
      <c r="E947" s="2" t="s">
        <v>1571</v>
      </c>
      <c r="F947" s="3"/>
    </row>
    <row r="948" spans="1:6">
      <c r="A948" s="2" t="s">
        <v>1572</v>
      </c>
      <c r="B948" s="2" t="s">
        <v>210</v>
      </c>
      <c r="C948" s="2" t="s">
        <v>1569</v>
      </c>
      <c r="D948" s="2" t="s">
        <v>212</v>
      </c>
      <c r="E948" s="2" t="s">
        <v>1571</v>
      </c>
      <c r="F948" s="3"/>
    </row>
    <row r="949" spans="1:6">
      <c r="A949" s="2" t="s">
        <v>1573</v>
      </c>
      <c r="B949" s="2" t="s">
        <v>210</v>
      </c>
      <c r="C949" s="2" t="s">
        <v>1569</v>
      </c>
      <c r="D949" s="2" t="s">
        <v>212</v>
      </c>
      <c r="E949" s="2" t="s">
        <v>1571</v>
      </c>
      <c r="F949" s="3"/>
    </row>
    <row r="950" spans="1:6">
      <c r="A950" s="2" t="s">
        <v>1574</v>
      </c>
      <c r="B950" s="2" t="s">
        <v>210</v>
      </c>
      <c r="C950" s="2" t="s">
        <v>1569</v>
      </c>
      <c r="D950" s="2" t="s">
        <v>212</v>
      </c>
      <c r="E950" s="2" t="s">
        <v>1571</v>
      </c>
      <c r="F950" s="3"/>
    </row>
    <row r="951" spans="1:6">
      <c r="A951" s="2" t="s">
        <v>1575</v>
      </c>
      <c r="B951" s="2" t="s">
        <v>210</v>
      </c>
      <c r="C951" s="2" t="s">
        <v>1576</v>
      </c>
      <c r="D951" s="2" t="s">
        <v>212</v>
      </c>
      <c r="E951" s="2" t="s">
        <v>1055</v>
      </c>
      <c r="F951" s="3"/>
    </row>
    <row r="952" spans="1:6">
      <c r="A952" s="2" t="s">
        <v>1577</v>
      </c>
      <c r="B952" s="2" t="s">
        <v>210</v>
      </c>
      <c r="C952" s="2" t="s">
        <v>1578</v>
      </c>
      <c r="D952" s="2" t="s">
        <v>212</v>
      </c>
      <c r="E952" s="2" t="s">
        <v>1579</v>
      </c>
      <c r="F952" s="3"/>
    </row>
    <row r="953" spans="1:6">
      <c r="A953" s="2" t="s">
        <v>1580</v>
      </c>
      <c r="B953" s="2" t="s">
        <v>210</v>
      </c>
      <c r="C953" s="2" t="s">
        <v>1581</v>
      </c>
      <c r="D953" s="2" t="s">
        <v>212</v>
      </c>
      <c r="E953" s="2" t="s">
        <v>1582</v>
      </c>
      <c r="F953" s="3"/>
    </row>
    <row r="954" spans="1:6">
      <c r="A954" s="2" t="s">
        <v>1583</v>
      </c>
      <c r="B954" s="2" t="s">
        <v>210</v>
      </c>
      <c r="C954" s="2" t="s">
        <v>1584</v>
      </c>
      <c r="D954" s="2" t="s">
        <v>212</v>
      </c>
      <c r="E954" s="2" t="s">
        <v>267</v>
      </c>
      <c r="F954" s="3"/>
    </row>
    <row r="955" spans="1:6">
      <c r="A955" s="2" t="s">
        <v>1585</v>
      </c>
      <c r="B955" s="2" t="s">
        <v>210</v>
      </c>
      <c r="C955" s="2" t="s">
        <v>1586</v>
      </c>
      <c r="D955" s="2" t="s">
        <v>212</v>
      </c>
      <c r="E955" s="2" t="s">
        <v>216</v>
      </c>
      <c r="F955" s="3"/>
    </row>
    <row r="956" spans="1:6">
      <c r="A956" s="2" t="s">
        <v>1587</v>
      </c>
      <c r="B956" s="2" t="s">
        <v>210</v>
      </c>
      <c r="C956" s="2" t="s">
        <v>1586</v>
      </c>
      <c r="D956" s="2" t="s">
        <v>212</v>
      </c>
      <c r="E956" s="2" t="s">
        <v>216</v>
      </c>
      <c r="F956" s="3"/>
    </row>
    <row r="957" spans="1:6">
      <c r="A957" s="2" t="s">
        <v>1588</v>
      </c>
      <c r="B957" s="2" t="s">
        <v>210</v>
      </c>
      <c r="C957" s="2" t="s">
        <v>1586</v>
      </c>
      <c r="D957" s="2" t="s">
        <v>212</v>
      </c>
      <c r="E957" s="2" t="s">
        <v>1589</v>
      </c>
      <c r="F957" s="3"/>
    </row>
    <row r="958" spans="1:6">
      <c r="A958" s="2" t="s">
        <v>1590</v>
      </c>
      <c r="B958" s="2" t="s">
        <v>210</v>
      </c>
      <c r="C958" s="2" t="s">
        <v>1586</v>
      </c>
      <c r="D958" s="2" t="s">
        <v>212</v>
      </c>
      <c r="E958" s="2" t="s">
        <v>216</v>
      </c>
      <c r="F958" s="3"/>
    </row>
    <row r="959" spans="1:6">
      <c r="A959" s="2" t="s">
        <v>1591</v>
      </c>
      <c r="B959" s="2" t="s">
        <v>210</v>
      </c>
      <c r="C959" s="2" t="s">
        <v>1592</v>
      </c>
      <c r="D959" s="2" t="s">
        <v>212</v>
      </c>
      <c r="E959" s="2" t="s">
        <v>1593</v>
      </c>
      <c r="F959" s="3"/>
    </row>
    <row r="960" spans="1:6">
      <c r="A960" s="2" t="s">
        <v>1594</v>
      </c>
      <c r="B960" s="2" t="s">
        <v>210</v>
      </c>
      <c r="C960" s="2" t="s">
        <v>1595</v>
      </c>
      <c r="D960" s="2" t="s">
        <v>212</v>
      </c>
      <c r="E960" s="2" t="s">
        <v>1596</v>
      </c>
      <c r="F960" s="3"/>
    </row>
    <row r="961" spans="1:6">
      <c r="A961" s="2" t="s">
        <v>1597</v>
      </c>
      <c r="B961" s="2" t="s">
        <v>210</v>
      </c>
      <c r="C961" s="2" t="s">
        <v>1598</v>
      </c>
      <c r="D961" s="2" t="s">
        <v>212</v>
      </c>
      <c r="E961" s="2" t="s">
        <v>1596</v>
      </c>
      <c r="F961" s="3"/>
    </row>
    <row r="962" spans="1:6">
      <c r="A962" s="2" t="s">
        <v>1534</v>
      </c>
      <c r="B962" s="2" t="s">
        <v>210</v>
      </c>
      <c r="C962" s="2" t="s">
        <v>1598</v>
      </c>
      <c r="D962" s="2" t="s">
        <v>212</v>
      </c>
      <c r="E962" s="2" t="s">
        <v>1596</v>
      </c>
      <c r="F962" s="3"/>
    </row>
    <row r="963" spans="1:6">
      <c r="A963" s="2"/>
      <c r="B963" s="2" t="s">
        <v>210</v>
      </c>
      <c r="C963" s="2" t="s">
        <v>1599</v>
      </c>
      <c r="D963" s="2" t="s">
        <v>212</v>
      </c>
      <c r="E963" s="2" t="s">
        <v>1600</v>
      </c>
      <c r="F963" s="3"/>
    </row>
    <row r="964" spans="1:6">
      <c r="A964" s="2"/>
      <c r="B964" s="2" t="s">
        <v>210</v>
      </c>
      <c r="C964" s="2" t="s">
        <v>1601</v>
      </c>
      <c r="D964" s="2" t="s">
        <v>212</v>
      </c>
      <c r="E964" s="2" t="s">
        <v>1600</v>
      </c>
      <c r="F964" s="3"/>
    </row>
    <row r="965" spans="1:6">
      <c r="A965" s="2" t="s">
        <v>1602</v>
      </c>
      <c r="B965" s="2" t="s">
        <v>210</v>
      </c>
      <c r="C965" s="2" t="s">
        <v>1603</v>
      </c>
      <c r="D965" s="2" t="s">
        <v>212</v>
      </c>
      <c r="E965" s="2" t="s">
        <v>1565</v>
      </c>
      <c r="F965" s="3"/>
    </row>
    <row r="966" spans="1:6">
      <c r="A966" s="2"/>
      <c r="B966" s="2" t="s">
        <v>210</v>
      </c>
      <c r="C966" s="2" t="s">
        <v>1604</v>
      </c>
      <c r="D966" s="2" t="s">
        <v>212</v>
      </c>
      <c r="E966" s="2" t="s">
        <v>1600</v>
      </c>
      <c r="F966" s="3"/>
    </row>
    <row r="967" spans="1:6">
      <c r="A967" s="2"/>
      <c r="B967" s="2" t="s">
        <v>210</v>
      </c>
      <c r="C967" s="2" t="s">
        <v>1605</v>
      </c>
      <c r="D967" s="2" t="s">
        <v>212</v>
      </c>
      <c r="E967" s="2" t="s">
        <v>1600</v>
      </c>
      <c r="F967" s="3"/>
    </row>
    <row r="968" spans="1:6">
      <c r="A968" s="2"/>
      <c r="B968" s="2" t="s">
        <v>210</v>
      </c>
      <c r="C968" s="2" t="s">
        <v>1606</v>
      </c>
      <c r="D968" s="2" t="s">
        <v>212</v>
      </c>
      <c r="E968" s="2" t="s">
        <v>1600</v>
      </c>
      <c r="F968" s="3"/>
    </row>
    <row r="969" spans="1:6">
      <c r="A969" s="2" t="s">
        <v>1607</v>
      </c>
      <c r="B969" s="2" t="s">
        <v>210</v>
      </c>
      <c r="C969" s="2" t="s">
        <v>1608</v>
      </c>
      <c r="D969" s="2" t="s">
        <v>212</v>
      </c>
      <c r="E969" s="2" t="s">
        <v>1609</v>
      </c>
      <c r="F969" s="3"/>
    </row>
    <row r="970" spans="1:6">
      <c r="A970" s="2" t="s">
        <v>1610</v>
      </c>
      <c r="B970" s="2" t="s">
        <v>210</v>
      </c>
      <c r="C970" s="2" t="s">
        <v>1611</v>
      </c>
      <c r="D970" s="2" t="s">
        <v>212</v>
      </c>
      <c r="E970" s="2" t="s">
        <v>267</v>
      </c>
      <c r="F970" s="3"/>
    </row>
    <row r="971" spans="1:6">
      <c r="A971" s="2" t="s">
        <v>1612</v>
      </c>
      <c r="B971" s="2" t="s">
        <v>210</v>
      </c>
      <c r="C971" s="2" t="s">
        <v>1613</v>
      </c>
      <c r="D971" s="2" t="s">
        <v>212</v>
      </c>
      <c r="E971" s="2" t="s">
        <v>267</v>
      </c>
      <c r="F971" s="3"/>
    </row>
    <row r="972" spans="1:6">
      <c r="A972" s="2" t="s">
        <v>1614</v>
      </c>
      <c r="B972" s="2" t="s">
        <v>210</v>
      </c>
      <c r="C972" s="2" t="s">
        <v>1615</v>
      </c>
      <c r="D972" s="2" t="s">
        <v>212</v>
      </c>
      <c r="E972" s="2" t="s">
        <v>1616</v>
      </c>
      <c r="F972" s="3"/>
    </row>
    <row r="973" spans="1:6">
      <c r="A973" s="2" t="s">
        <v>1339</v>
      </c>
      <c r="B973" s="2" t="s">
        <v>210</v>
      </c>
      <c r="C973" s="2" t="s">
        <v>1617</v>
      </c>
      <c r="D973" s="2" t="s">
        <v>212</v>
      </c>
      <c r="E973" s="2" t="s">
        <v>233</v>
      </c>
      <c r="F973" s="3"/>
    </row>
    <row r="974" spans="1:6">
      <c r="A974" s="2" t="s">
        <v>1618</v>
      </c>
      <c r="B974" s="2" t="s">
        <v>210</v>
      </c>
      <c r="C974" s="2" t="s">
        <v>1619</v>
      </c>
      <c r="D974" s="2" t="s">
        <v>212</v>
      </c>
      <c r="E974" s="2" t="s">
        <v>1620</v>
      </c>
      <c r="F974" s="3"/>
    </row>
    <row r="975" spans="1:6">
      <c r="A975" s="2" t="s">
        <v>1621</v>
      </c>
      <c r="B975" s="2" t="s">
        <v>210</v>
      </c>
      <c r="C975" s="2" t="s">
        <v>1622</v>
      </c>
      <c r="D975" s="2" t="s">
        <v>212</v>
      </c>
      <c r="E975" s="2" t="s">
        <v>1623</v>
      </c>
      <c r="F975" s="3"/>
    </row>
    <row r="976" spans="1:6">
      <c r="A976" s="2" t="s">
        <v>375</v>
      </c>
      <c r="B976" s="2" t="s">
        <v>210</v>
      </c>
      <c r="C976" s="2" t="s">
        <v>1624</v>
      </c>
      <c r="D976" s="2" t="s">
        <v>212</v>
      </c>
      <c r="E976" s="2" t="s">
        <v>1625</v>
      </c>
      <c r="F976" s="3"/>
    </row>
    <row r="977" spans="1:6">
      <c r="A977" s="2"/>
      <c r="B977" s="2" t="s">
        <v>210</v>
      </c>
      <c r="C977" s="2" t="s">
        <v>1626</v>
      </c>
      <c r="D977" s="2" t="s">
        <v>219</v>
      </c>
      <c r="E977" s="2" t="s">
        <v>1627</v>
      </c>
      <c r="F977" s="3"/>
    </row>
    <row r="978" spans="1:6">
      <c r="A978" s="2" t="s">
        <v>1628</v>
      </c>
      <c r="B978" s="2" t="s">
        <v>210</v>
      </c>
      <c r="C978" s="2" t="s">
        <v>1629</v>
      </c>
      <c r="D978" s="2" t="s">
        <v>212</v>
      </c>
      <c r="E978" s="2" t="s">
        <v>1457</v>
      </c>
      <c r="F978" s="3"/>
    </row>
    <row r="979" spans="1:6">
      <c r="A979" s="2" t="s">
        <v>1630</v>
      </c>
      <c r="B979" s="2" t="s">
        <v>210</v>
      </c>
      <c r="C979" s="2" t="s">
        <v>1629</v>
      </c>
      <c r="D979" s="2" t="s">
        <v>212</v>
      </c>
      <c r="E979" s="2" t="s">
        <v>1457</v>
      </c>
      <c r="F979" s="3"/>
    </row>
    <row r="980" spans="1:6">
      <c r="A980" s="2" t="s">
        <v>1631</v>
      </c>
      <c r="B980" s="2" t="s">
        <v>210</v>
      </c>
      <c r="C980" s="2" t="s">
        <v>1632</v>
      </c>
      <c r="D980" s="2" t="s">
        <v>212</v>
      </c>
      <c r="E980" s="2" t="s">
        <v>1633</v>
      </c>
      <c r="F980" s="3"/>
    </row>
    <row r="981" spans="1:6">
      <c r="A981" s="2" t="s">
        <v>1634</v>
      </c>
      <c r="B981" s="2" t="s">
        <v>210</v>
      </c>
      <c r="C981" s="2" t="s">
        <v>1632</v>
      </c>
      <c r="D981" s="2" t="s">
        <v>212</v>
      </c>
      <c r="E981" s="2" t="s">
        <v>1633</v>
      </c>
      <c r="F981" s="3"/>
    </row>
    <row r="982" spans="1:6">
      <c r="A982" s="2" t="s">
        <v>1635</v>
      </c>
      <c r="B982" s="2" t="s">
        <v>210</v>
      </c>
      <c r="C982" s="2" t="s">
        <v>1632</v>
      </c>
      <c r="D982" s="2" t="s">
        <v>212</v>
      </c>
      <c r="E982" s="2" t="s">
        <v>1633</v>
      </c>
      <c r="F982" s="3"/>
    </row>
    <row r="983" spans="1:6">
      <c r="A983" s="2" t="s">
        <v>1636</v>
      </c>
      <c r="B983" s="2" t="s">
        <v>210</v>
      </c>
      <c r="C983" s="2" t="s">
        <v>1632</v>
      </c>
      <c r="D983" s="2" t="s">
        <v>212</v>
      </c>
      <c r="E983" s="2" t="s">
        <v>1633</v>
      </c>
      <c r="F983" s="3"/>
    </row>
    <row r="984" spans="1:6">
      <c r="A984" s="2" t="s">
        <v>1637</v>
      </c>
      <c r="B984" s="2" t="s">
        <v>210</v>
      </c>
      <c r="C984" s="2" t="s">
        <v>1632</v>
      </c>
      <c r="D984" s="2" t="s">
        <v>212</v>
      </c>
      <c r="E984" s="2" t="s">
        <v>1633</v>
      </c>
      <c r="F984" s="3"/>
    </row>
    <row r="985" spans="1:6">
      <c r="A985" s="2" t="s">
        <v>1638</v>
      </c>
      <c r="B985" s="2" t="s">
        <v>210</v>
      </c>
      <c r="C985" s="2" t="s">
        <v>1632</v>
      </c>
      <c r="D985" s="2" t="s">
        <v>212</v>
      </c>
      <c r="E985" s="2" t="s">
        <v>1633</v>
      </c>
      <c r="F985" s="3"/>
    </row>
    <row r="986" spans="1:6">
      <c r="A986" s="2" t="s">
        <v>1639</v>
      </c>
      <c r="B986" s="2" t="s">
        <v>210</v>
      </c>
      <c r="C986" s="2" t="s">
        <v>1632</v>
      </c>
      <c r="D986" s="2" t="s">
        <v>212</v>
      </c>
      <c r="E986" s="2" t="s">
        <v>1633</v>
      </c>
      <c r="F986" s="3"/>
    </row>
    <row r="987" spans="1:6">
      <c r="A987" s="2" t="s">
        <v>1640</v>
      </c>
      <c r="B987" s="2" t="s">
        <v>210</v>
      </c>
      <c r="C987" s="2" t="s">
        <v>1632</v>
      </c>
      <c r="D987" s="2" t="s">
        <v>212</v>
      </c>
      <c r="E987" s="2" t="s">
        <v>1633</v>
      </c>
      <c r="F987" s="3"/>
    </row>
    <row r="988" spans="1:6">
      <c r="A988" s="2" t="s">
        <v>1641</v>
      </c>
      <c r="B988" s="2" t="s">
        <v>210</v>
      </c>
      <c r="C988" s="2" t="s">
        <v>1632</v>
      </c>
      <c r="D988" s="2" t="s">
        <v>212</v>
      </c>
      <c r="E988" s="2" t="s">
        <v>1633</v>
      </c>
      <c r="F988" s="3"/>
    </row>
    <row r="989" spans="1:6">
      <c r="A989" s="2"/>
      <c r="B989" s="2" t="s">
        <v>210</v>
      </c>
      <c r="C989" s="2" t="s">
        <v>1642</v>
      </c>
      <c r="D989" s="2" t="s">
        <v>212</v>
      </c>
      <c r="E989" s="2" t="s">
        <v>1643</v>
      </c>
      <c r="F989" s="3"/>
    </row>
    <row r="990" spans="1:6">
      <c r="A990" s="2" t="s">
        <v>1644</v>
      </c>
      <c r="B990" s="2" t="s">
        <v>210</v>
      </c>
      <c r="C990" s="2" t="s">
        <v>1645</v>
      </c>
      <c r="D990" s="2" t="s">
        <v>212</v>
      </c>
      <c r="E990" s="2" t="s">
        <v>1646</v>
      </c>
      <c r="F990" s="3"/>
    </row>
    <row r="991" spans="1:6">
      <c r="A991" s="2"/>
      <c r="B991" s="2" t="s">
        <v>210</v>
      </c>
      <c r="C991" s="2" t="s">
        <v>1647</v>
      </c>
      <c r="D991" s="2" t="s">
        <v>212</v>
      </c>
      <c r="E991" s="2" t="s">
        <v>400</v>
      </c>
      <c r="F991" s="3"/>
    </row>
    <row r="992" spans="1:6">
      <c r="A992" s="2" t="s">
        <v>1648</v>
      </c>
      <c r="B992" s="2" t="s">
        <v>210</v>
      </c>
      <c r="C992" s="2" t="s">
        <v>1649</v>
      </c>
      <c r="D992" s="2" t="s">
        <v>212</v>
      </c>
      <c r="E992" s="2" t="s">
        <v>1650</v>
      </c>
      <c r="F992" s="3"/>
    </row>
    <row r="993" spans="1:6">
      <c r="A993" s="2" t="s">
        <v>1651</v>
      </c>
      <c r="B993" s="2" t="s">
        <v>210</v>
      </c>
      <c r="C993" s="2" t="s">
        <v>1652</v>
      </c>
      <c r="D993" s="2" t="s">
        <v>212</v>
      </c>
      <c r="E993" s="2" t="s">
        <v>1646</v>
      </c>
      <c r="F993" s="3"/>
    </row>
    <row r="994" spans="1:6">
      <c r="A994" s="2"/>
      <c r="B994" s="2" t="s">
        <v>210</v>
      </c>
      <c r="C994" s="2" t="s">
        <v>1653</v>
      </c>
      <c r="D994" s="2" t="s">
        <v>212</v>
      </c>
      <c r="E994" s="2" t="s">
        <v>1654</v>
      </c>
      <c r="F994" s="3"/>
    </row>
    <row r="995" spans="1:6">
      <c r="A995" s="2" t="s">
        <v>1655</v>
      </c>
      <c r="B995" s="2" t="s">
        <v>210</v>
      </c>
      <c r="C995" s="2" t="s">
        <v>1656</v>
      </c>
      <c r="D995" s="2" t="s">
        <v>212</v>
      </c>
      <c r="E995" s="2" t="s">
        <v>1657</v>
      </c>
      <c r="F995" s="3"/>
    </row>
    <row r="996" spans="1:6">
      <c r="A996" s="2" t="s">
        <v>1658</v>
      </c>
      <c r="B996" s="2" t="s">
        <v>210</v>
      </c>
      <c r="C996" s="2" t="s">
        <v>1656</v>
      </c>
      <c r="D996" s="2" t="s">
        <v>212</v>
      </c>
      <c r="E996" s="2" t="s">
        <v>1657</v>
      </c>
      <c r="F996" s="3"/>
    </row>
    <row r="997" spans="1:6">
      <c r="A997" s="2" t="s">
        <v>1659</v>
      </c>
      <c r="B997" s="2" t="s">
        <v>210</v>
      </c>
      <c r="C997" s="2" t="s">
        <v>1656</v>
      </c>
      <c r="D997" s="2" t="s">
        <v>212</v>
      </c>
      <c r="E997" s="2" t="s">
        <v>1657</v>
      </c>
      <c r="F997" s="3"/>
    </row>
    <row r="998" spans="1:6">
      <c r="A998" s="2" t="s">
        <v>1660</v>
      </c>
      <c r="B998" s="2" t="s">
        <v>210</v>
      </c>
      <c r="C998" s="2" t="s">
        <v>1656</v>
      </c>
      <c r="D998" s="2" t="s">
        <v>212</v>
      </c>
      <c r="E998" s="2" t="s">
        <v>1657</v>
      </c>
      <c r="F998" s="3"/>
    </row>
    <row r="999" spans="1:6">
      <c r="A999" s="2" t="s">
        <v>1661</v>
      </c>
      <c r="B999" s="2" t="s">
        <v>210</v>
      </c>
      <c r="C999" s="2" t="s">
        <v>1662</v>
      </c>
      <c r="D999" s="2" t="s">
        <v>212</v>
      </c>
      <c r="E999" s="2" t="s">
        <v>1657</v>
      </c>
      <c r="F999" s="3"/>
    </row>
    <row r="1000" spans="1:6">
      <c r="A1000" s="2" t="s">
        <v>1663</v>
      </c>
      <c r="B1000" s="2" t="s">
        <v>210</v>
      </c>
      <c r="C1000" s="2" t="s">
        <v>1662</v>
      </c>
      <c r="D1000" s="2" t="s">
        <v>212</v>
      </c>
      <c r="E1000" s="2" t="s">
        <v>1657</v>
      </c>
      <c r="F1000" s="3"/>
    </row>
    <row r="1001" spans="1:6">
      <c r="A1001" s="2" t="s">
        <v>1664</v>
      </c>
      <c r="B1001" s="2" t="s">
        <v>210</v>
      </c>
      <c r="C1001" s="2" t="s">
        <v>1662</v>
      </c>
      <c r="D1001" s="2" t="s">
        <v>212</v>
      </c>
      <c r="E1001" s="2" t="s">
        <v>1657</v>
      </c>
      <c r="F1001" s="3"/>
    </row>
    <row r="1002" spans="1:6">
      <c r="A1002" s="2" t="s">
        <v>1665</v>
      </c>
      <c r="B1002" s="2" t="s">
        <v>210</v>
      </c>
      <c r="C1002" s="2" t="s">
        <v>1666</v>
      </c>
      <c r="D1002" s="2" t="s">
        <v>212</v>
      </c>
      <c r="E1002" s="2" t="s">
        <v>1657</v>
      </c>
      <c r="F1002" s="3"/>
    </row>
    <row r="1003" spans="1:6">
      <c r="A1003" s="2" t="s">
        <v>1667</v>
      </c>
      <c r="B1003" s="2" t="s">
        <v>210</v>
      </c>
      <c r="C1003" s="2" t="s">
        <v>1668</v>
      </c>
      <c r="D1003" s="2" t="s">
        <v>212</v>
      </c>
      <c r="E1003" s="2" t="s">
        <v>1657</v>
      </c>
      <c r="F1003" s="3"/>
    </row>
    <row r="1004" spans="1:6">
      <c r="A1004" s="2" t="s">
        <v>1669</v>
      </c>
      <c r="B1004" s="2" t="s">
        <v>210</v>
      </c>
      <c r="C1004" s="2" t="s">
        <v>1668</v>
      </c>
      <c r="D1004" s="2" t="s">
        <v>212</v>
      </c>
      <c r="E1004" s="2" t="s">
        <v>1657</v>
      </c>
      <c r="F1004" s="3"/>
    </row>
    <row r="1005" spans="1:6">
      <c r="A1005" s="2" t="s">
        <v>1670</v>
      </c>
      <c r="B1005" s="2" t="s">
        <v>210</v>
      </c>
      <c r="C1005" s="2" t="s">
        <v>1668</v>
      </c>
      <c r="D1005" s="2" t="s">
        <v>212</v>
      </c>
      <c r="E1005" s="2" t="s">
        <v>1657</v>
      </c>
      <c r="F1005" s="3"/>
    </row>
    <row r="1006" spans="1:6">
      <c r="A1006" s="2" t="s">
        <v>1671</v>
      </c>
      <c r="B1006" s="2" t="s">
        <v>210</v>
      </c>
      <c r="C1006" s="2" t="s">
        <v>1668</v>
      </c>
      <c r="D1006" s="2" t="s">
        <v>212</v>
      </c>
      <c r="E1006" s="2" t="s">
        <v>1657</v>
      </c>
      <c r="F1006" s="3"/>
    </row>
    <row r="1007" spans="1:6">
      <c r="A1007" s="2" t="s">
        <v>1672</v>
      </c>
      <c r="B1007" s="2" t="s">
        <v>210</v>
      </c>
      <c r="C1007" s="2" t="s">
        <v>1673</v>
      </c>
      <c r="D1007" s="2" t="s">
        <v>212</v>
      </c>
      <c r="E1007" s="2" t="s">
        <v>1657</v>
      </c>
      <c r="F1007" s="3"/>
    </row>
    <row r="1008" spans="1:6">
      <c r="A1008" s="2" t="s">
        <v>1674</v>
      </c>
      <c r="B1008" s="2" t="s">
        <v>210</v>
      </c>
      <c r="C1008" s="2" t="s">
        <v>1673</v>
      </c>
      <c r="D1008" s="2" t="s">
        <v>212</v>
      </c>
      <c r="E1008" s="2" t="s">
        <v>1657</v>
      </c>
      <c r="F1008" s="3"/>
    </row>
    <row r="1009" spans="1:6">
      <c r="A1009" s="2" t="s">
        <v>1675</v>
      </c>
      <c r="B1009" s="2" t="s">
        <v>210</v>
      </c>
      <c r="C1009" s="2" t="s">
        <v>1673</v>
      </c>
      <c r="D1009" s="2" t="s">
        <v>212</v>
      </c>
      <c r="E1009" s="2" t="s">
        <v>1657</v>
      </c>
      <c r="F1009" s="3"/>
    </row>
    <row r="1010" spans="1:6">
      <c r="A1010" s="2" t="s">
        <v>1676</v>
      </c>
      <c r="B1010" s="2" t="s">
        <v>210</v>
      </c>
      <c r="C1010" s="2" t="s">
        <v>1673</v>
      </c>
      <c r="D1010" s="2" t="s">
        <v>212</v>
      </c>
      <c r="E1010" s="2" t="s">
        <v>1657</v>
      </c>
      <c r="F1010" s="3"/>
    </row>
    <row r="1011" spans="1:6">
      <c r="A1011" s="2" t="s">
        <v>1677</v>
      </c>
      <c r="B1011" s="2" t="s">
        <v>210</v>
      </c>
      <c r="C1011" s="2" t="s">
        <v>1678</v>
      </c>
      <c r="D1011" s="2" t="s">
        <v>212</v>
      </c>
      <c r="E1011" s="2" t="s">
        <v>1657</v>
      </c>
      <c r="F1011" s="3"/>
    </row>
    <row r="1012" spans="1:6">
      <c r="A1012" s="2" t="s">
        <v>1679</v>
      </c>
      <c r="B1012" s="2" t="s">
        <v>210</v>
      </c>
      <c r="C1012" s="2" t="s">
        <v>1678</v>
      </c>
      <c r="D1012" s="2" t="s">
        <v>212</v>
      </c>
      <c r="E1012" s="2" t="s">
        <v>1657</v>
      </c>
      <c r="F1012" s="3"/>
    </row>
    <row r="1013" spans="1:6">
      <c r="A1013" s="2" t="s">
        <v>1680</v>
      </c>
      <c r="B1013" s="2" t="s">
        <v>210</v>
      </c>
      <c r="C1013" s="2" t="s">
        <v>1678</v>
      </c>
      <c r="D1013" s="2" t="s">
        <v>212</v>
      </c>
      <c r="E1013" s="2" t="s">
        <v>1657</v>
      </c>
      <c r="F1013" s="3"/>
    </row>
    <row r="1014" spans="1:6">
      <c r="A1014" s="2" t="s">
        <v>1681</v>
      </c>
      <c r="B1014" s="2" t="s">
        <v>210</v>
      </c>
      <c r="C1014" s="2" t="s">
        <v>1678</v>
      </c>
      <c r="D1014" s="2" t="s">
        <v>212</v>
      </c>
      <c r="E1014" s="2" t="s">
        <v>1657</v>
      </c>
      <c r="F1014" s="3"/>
    </row>
    <row r="1015" spans="1:6">
      <c r="A1015" s="2" t="s">
        <v>1682</v>
      </c>
      <c r="B1015" s="2" t="s">
        <v>210</v>
      </c>
      <c r="C1015" s="2" t="s">
        <v>1683</v>
      </c>
      <c r="D1015" s="2" t="s">
        <v>212</v>
      </c>
      <c r="E1015" s="2" t="s">
        <v>501</v>
      </c>
      <c r="F1015" s="3"/>
    </row>
    <row r="1016" spans="1:6">
      <c r="A1016" s="2" t="s">
        <v>1684</v>
      </c>
      <c r="B1016" s="2" t="s">
        <v>210</v>
      </c>
      <c r="C1016" s="2" t="s">
        <v>1683</v>
      </c>
      <c r="D1016" s="2" t="s">
        <v>212</v>
      </c>
      <c r="E1016" s="2" t="s">
        <v>501</v>
      </c>
      <c r="F1016" s="3"/>
    </row>
    <row r="1017" spans="1:6">
      <c r="A1017" s="2" t="s">
        <v>1685</v>
      </c>
      <c r="B1017" s="2" t="s">
        <v>210</v>
      </c>
      <c r="C1017" s="2" t="s">
        <v>1683</v>
      </c>
      <c r="D1017" s="2" t="s">
        <v>212</v>
      </c>
      <c r="E1017" s="2" t="s">
        <v>501</v>
      </c>
      <c r="F1017" s="3"/>
    </row>
    <row r="1018" spans="1:6">
      <c r="A1018" s="2" t="s">
        <v>1686</v>
      </c>
      <c r="B1018" s="2" t="s">
        <v>210</v>
      </c>
      <c r="C1018" s="2" t="s">
        <v>1683</v>
      </c>
      <c r="D1018" s="2" t="s">
        <v>212</v>
      </c>
      <c r="E1018" s="2" t="s">
        <v>501</v>
      </c>
      <c r="F1018" s="3"/>
    </row>
    <row r="1019" spans="1:6">
      <c r="A1019" s="2" t="s">
        <v>1687</v>
      </c>
      <c r="B1019" s="2" t="s">
        <v>210</v>
      </c>
      <c r="C1019" s="2" t="s">
        <v>1683</v>
      </c>
      <c r="D1019" s="2" t="s">
        <v>212</v>
      </c>
      <c r="E1019" s="2" t="s">
        <v>501</v>
      </c>
      <c r="F1019" s="3"/>
    </row>
    <row r="1020" spans="1:6">
      <c r="A1020" s="2" t="s">
        <v>1688</v>
      </c>
      <c r="B1020" s="2" t="s">
        <v>210</v>
      </c>
      <c r="C1020" s="2" t="s">
        <v>1683</v>
      </c>
      <c r="D1020" s="2" t="s">
        <v>212</v>
      </c>
      <c r="E1020" s="2" t="s">
        <v>501</v>
      </c>
      <c r="F1020" s="3"/>
    </row>
    <row r="1021" spans="1:6">
      <c r="A1021" s="2" t="s">
        <v>1689</v>
      </c>
      <c r="B1021" s="2" t="s">
        <v>210</v>
      </c>
      <c r="C1021" s="2" t="s">
        <v>1683</v>
      </c>
      <c r="D1021" s="2" t="s">
        <v>212</v>
      </c>
      <c r="E1021" s="2" t="s">
        <v>501</v>
      </c>
      <c r="F1021" s="3"/>
    </row>
    <row r="1022" spans="1:6">
      <c r="A1022" s="2" t="s">
        <v>1690</v>
      </c>
      <c r="B1022" s="2" t="s">
        <v>210</v>
      </c>
      <c r="C1022" s="2" t="s">
        <v>1683</v>
      </c>
      <c r="D1022" s="2" t="s">
        <v>212</v>
      </c>
      <c r="E1022" s="2" t="s">
        <v>501</v>
      </c>
      <c r="F1022" s="3"/>
    </row>
    <row r="1023" spans="1:6">
      <c r="A1023" s="2" t="s">
        <v>1691</v>
      </c>
      <c r="B1023" s="2" t="s">
        <v>210</v>
      </c>
      <c r="C1023" s="2" t="s">
        <v>1683</v>
      </c>
      <c r="D1023" s="2" t="s">
        <v>212</v>
      </c>
      <c r="E1023" s="2" t="s">
        <v>501</v>
      </c>
      <c r="F1023" s="3"/>
    </row>
    <row r="1024" spans="1:6">
      <c r="A1024" s="2" t="s">
        <v>1692</v>
      </c>
      <c r="B1024" s="2" t="s">
        <v>210</v>
      </c>
      <c r="C1024" s="2" t="s">
        <v>1683</v>
      </c>
      <c r="D1024" s="2" t="s">
        <v>212</v>
      </c>
      <c r="E1024" s="2" t="s">
        <v>501</v>
      </c>
      <c r="F1024" s="3"/>
    </row>
    <row r="1025" spans="1:6">
      <c r="A1025" s="2" t="s">
        <v>1693</v>
      </c>
      <c r="B1025" s="2" t="s">
        <v>210</v>
      </c>
      <c r="C1025" s="2" t="s">
        <v>1683</v>
      </c>
      <c r="D1025" s="2" t="s">
        <v>212</v>
      </c>
      <c r="E1025" s="2" t="s">
        <v>501</v>
      </c>
      <c r="F1025" s="3"/>
    </row>
    <row r="1026" spans="1:6">
      <c r="A1026" s="2" t="s">
        <v>1694</v>
      </c>
      <c r="B1026" s="2" t="s">
        <v>210</v>
      </c>
      <c r="C1026" s="2" t="s">
        <v>1683</v>
      </c>
      <c r="D1026" s="2" t="s">
        <v>212</v>
      </c>
      <c r="E1026" s="2" t="s">
        <v>501</v>
      </c>
      <c r="F1026" s="3"/>
    </row>
    <row r="1027" spans="1:6">
      <c r="A1027" s="2"/>
      <c r="B1027" s="2" t="s">
        <v>210</v>
      </c>
      <c r="C1027" s="2" t="s">
        <v>1695</v>
      </c>
      <c r="D1027" s="2" t="s">
        <v>212</v>
      </c>
      <c r="E1027" s="2" t="s">
        <v>1696</v>
      </c>
      <c r="F1027" s="3"/>
    </row>
    <row r="1028" spans="1:6">
      <c r="A1028" s="2"/>
      <c r="B1028" s="2" t="s">
        <v>210</v>
      </c>
      <c r="C1028" s="2" t="s">
        <v>1697</v>
      </c>
      <c r="D1028" s="2" t="s">
        <v>212</v>
      </c>
      <c r="E1028" s="2" t="s">
        <v>1696</v>
      </c>
      <c r="F1028" s="3"/>
    </row>
    <row r="1029" spans="1:6">
      <c r="A1029" s="2" t="s">
        <v>1698</v>
      </c>
      <c r="B1029" s="2" t="s">
        <v>210</v>
      </c>
      <c r="C1029" s="2" t="s">
        <v>1699</v>
      </c>
      <c r="D1029" s="2" t="s">
        <v>212</v>
      </c>
      <c r="E1029" s="2" t="s">
        <v>1643</v>
      </c>
      <c r="F1029" s="3"/>
    </row>
    <row r="1030" spans="1:6">
      <c r="A1030" s="2" t="s">
        <v>1700</v>
      </c>
      <c r="B1030" s="2" t="s">
        <v>210</v>
      </c>
      <c r="C1030" s="2" t="s">
        <v>1699</v>
      </c>
      <c r="D1030" s="2" t="s">
        <v>212</v>
      </c>
      <c r="E1030" s="2" t="s">
        <v>1643</v>
      </c>
      <c r="F1030" s="3"/>
    </row>
    <row r="1031" spans="1:6">
      <c r="A1031" s="2" t="s">
        <v>1701</v>
      </c>
      <c r="B1031" s="2" t="s">
        <v>210</v>
      </c>
      <c r="C1031" s="2" t="s">
        <v>1699</v>
      </c>
      <c r="D1031" s="2" t="s">
        <v>212</v>
      </c>
      <c r="E1031" s="2" t="s">
        <v>1643</v>
      </c>
      <c r="F1031" s="3"/>
    </row>
    <row r="1032" spans="1:6">
      <c r="A1032" s="2" t="s">
        <v>1702</v>
      </c>
      <c r="B1032" s="2" t="s">
        <v>210</v>
      </c>
      <c r="C1032" s="2" t="s">
        <v>1703</v>
      </c>
      <c r="D1032" s="2" t="s">
        <v>212</v>
      </c>
      <c r="E1032" s="2" t="s">
        <v>1643</v>
      </c>
      <c r="F1032" s="3"/>
    </row>
    <row r="1033" spans="1:6">
      <c r="A1033" s="2" t="s">
        <v>1704</v>
      </c>
      <c r="B1033" s="2" t="s">
        <v>210</v>
      </c>
      <c r="C1033" s="2" t="s">
        <v>1703</v>
      </c>
      <c r="D1033" s="2" t="s">
        <v>212</v>
      </c>
      <c r="E1033" s="2" t="s">
        <v>1643</v>
      </c>
      <c r="F1033" s="3"/>
    </row>
    <row r="1034" spans="1:6">
      <c r="A1034" s="2"/>
      <c r="B1034" s="2" t="s">
        <v>210</v>
      </c>
      <c r="C1034" s="2" t="s">
        <v>1703</v>
      </c>
      <c r="D1034" s="2" t="s">
        <v>212</v>
      </c>
      <c r="E1034" s="2" t="s">
        <v>118</v>
      </c>
      <c r="F1034" s="3"/>
    </row>
    <row r="1035" spans="1:6">
      <c r="A1035" s="2" t="s">
        <v>1705</v>
      </c>
      <c r="B1035" s="2" t="s">
        <v>210</v>
      </c>
      <c r="C1035" s="2" t="s">
        <v>1703</v>
      </c>
      <c r="D1035" s="2" t="s">
        <v>212</v>
      </c>
      <c r="E1035" s="2" t="s">
        <v>1643</v>
      </c>
      <c r="F1035" s="3"/>
    </row>
    <row r="1036" spans="1:6">
      <c r="A1036" s="2" t="s">
        <v>1706</v>
      </c>
      <c r="B1036" s="2" t="s">
        <v>210</v>
      </c>
      <c r="C1036" s="2" t="s">
        <v>1703</v>
      </c>
      <c r="D1036" s="2" t="s">
        <v>212</v>
      </c>
      <c r="E1036" s="2" t="s">
        <v>1643</v>
      </c>
      <c r="F1036" s="3"/>
    </row>
    <row r="1037" spans="1:6">
      <c r="A1037" s="2" t="s">
        <v>1707</v>
      </c>
      <c r="B1037" s="2" t="s">
        <v>210</v>
      </c>
      <c r="C1037" s="2" t="s">
        <v>1708</v>
      </c>
      <c r="D1037" s="2" t="s">
        <v>212</v>
      </c>
      <c r="E1037" s="2" t="s">
        <v>1643</v>
      </c>
      <c r="F1037" s="3"/>
    </row>
    <row r="1038" spans="1:6">
      <c r="A1038" s="2" t="s">
        <v>1709</v>
      </c>
      <c r="B1038" s="2" t="s">
        <v>210</v>
      </c>
      <c r="C1038" s="2" t="s">
        <v>1708</v>
      </c>
      <c r="D1038" s="2" t="s">
        <v>212</v>
      </c>
      <c r="E1038" s="2" t="s">
        <v>1643</v>
      </c>
      <c r="F1038" s="3"/>
    </row>
    <row r="1039" spans="1:6">
      <c r="A1039" s="2" t="s">
        <v>1710</v>
      </c>
      <c r="B1039" s="2" t="s">
        <v>210</v>
      </c>
      <c r="C1039" s="2" t="s">
        <v>1708</v>
      </c>
      <c r="D1039" s="2" t="s">
        <v>212</v>
      </c>
      <c r="E1039" s="2" t="s">
        <v>1643</v>
      </c>
      <c r="F1039" s="3"/>
    </row>
    <row r="1040" spans="1:6">
      <c r="A1040" s="2" t="s">
        <v>1681</v>
      </c>
      <c r="B1040" s="2" t="s">
        <v>210</v>
      </c>
      <c r="C1040" s="2" t="s">
        <v>1711</v>
      </c>
      <c r="D1040" s="2" t="s">
        <v>212</v>
      </c>
      <c r="E1040" s="2" t="s">
        <v>1712</v>
      </c>
      <c r="F1040" s="3"/>
    </row>
    <row r="1041" spans="1:6">
      <c r="A1041" s="2" t="s">
        <v>1677</v>
      </c>
      <c r="B1041" s="2" t="s">
        <v>210</v>
      </c>
      <c r="C1041" s="2" t="s">
        <v>1711</v>
      </c>
      <c r="D1041" s="2" t="s">
        <v>212</v>
      </c>
      <c r="E1041" s="2" t="s">
        <v>1712</v>
      </c>
      <c r="F1041" s="3"/>
    </row>
    <row r="1042" spans="1:6">
      <c r="A1042" s="2" t="s">
        <v>1713</v>
      </c>
      <c r="B1042" s="2" t="s">
        <v>210</v>
      </c>
      <c r="C1042" s="2" t="s">
        <v>1714</v>
      </c>
      <c r="D1042" s="2" t="s">
        <v>212</v>
      </c>
      <c r="E1042" s="2" t="s">
        <v>1643</v>
      </c>
      <c r="F1042" s="3"/>
    </row>
    <row r="1043" spans="1:6">
      <c r="A1043" s="2" t="s">
        <v>1715</v>
      </c>
      <c r="B1043" s="2" t="s">
        <v>210</v>
      </c>
      <c r="C1043" s="2" t="s">
        <v>1714</v>
      </c>
      <c r="D1043" s="2" t="s">
        <v>212</v>
      </c>
      <c r="E1043" s="2" t="s">
        <v>1643</v>
      </c>
      <c r="F1043" s="3"/>
    </row>
    <row r="1044" spans="1:6">
      <c r="A1044" s="2" t="s">
        <v>1716</v>
      </c>
      <c r="B1044" s="2" t="s">
        <v>210</v>
      </c>
      <c r="C1044" s="2" t="s">
        <v>1714</v>
      </c>
      <c r="D1044" s="2" t="s">
        <v>212</v>
      </c>
      <c r="E1044" s="2" t="s">
        <v>1643</v>
      </c>
      <c r="F1044" s="3"/>
    </row>
    <row r="1045" spans="1:6">
      <c r="A1045" s="2" t="s">
        <v>1717</v>
      </c>
      <c r="B1045" s="2" t="s">
        <v>210</v>
      </c>
      <c r="C1045" s="2" t="s">
        <v>1714</v>
      </c>
      <c r="D1045" s="2" t="s">
        <v>212</v>
      </c>
      <c r="E1045" s="2" t="s">
        <v>1643</v>
      </c>
      <c r="F1045" s="3"/>
    </row>
    <row r="1046" spans="1:6">
      <c r="A1046" s="2" t="s">
        <v>1718</v>
      </c>
      <c r="B1046" s="2" t="s">
        <v>210</v>
      </c>
      <c r="C1046" s="2" t="s">
        <v>1719</v>
      </c>
      <c r="D1046" s="2" t="s">
        <v>212</v>
      </c>
      <c r="E1046" s="2" t="s">
        <v>1643</v>
      </c>
      <c r="F1046" s="3"/>
    </row>
    <row r="1047" spans="1:6">
      <c r="A1047" s="2" t="s">
        <v>1720</v>
      </c>
      <c r="B1047" s="2" t="s">
        <v>210</v>
      </c>
      <c r="C1047" s="2" t="s">
        <v>1721</v>
      </c>
      <c r="D1047" s="2" t="s">
        <v>212</v>
      </c>
      <c r="E1047" s="2" t="s">
        <v>1643</v>
      </c>
      <c r="F1047" s="3"/>
    </row>
    <row r="1048" spans="1:6">
      <c r="A1048" s="2" t="s">
        <v>1722</v>
      </c>
      <c r="B1048" s="2" t="s">
        <v>210</v>
      </c>
      <c r="C1048" s="2" t="s">
        <v>1721</v>
      </c>
      <c r="D1048" s="2" t="s">
        <v>212</v>
      </c>
      <c r="E1048" s="2" t="s">
        <v>1643</v>
      </c>
      <c r="F1048" s="3"/>
    </row>
    <row r="1049" spans="1:6">
      <c r="A1049" s="2" t="s">
        <v>1723</v>
      </c>
      <c r="B1049" s="2" t="s">
        <v>210</v>
      </c>
      <c r="C1049" s="2" t="s">
        <v>1721</v>
      </c>
      <c r="D1049" s="2" t="s">
        <v>212</v>
      </c>
      <c r="E1049" s="2" t="s">
        <v>1643</v>
      </c>
      <c r="F1049" s="3"/>
    </row>
    <row r="1050" spans="1:6">
      <c r="A1050" s="2" t="s">
        <v>1724</v>
      </c>
      <c r="B1050" s="2" t="s">
        <v>210</v>
      </c>
      <c r="C1050" s="2" t="s">
        <v>1721</v>
      </c>
      <c r="D1050" s="2" t="s">
        <v>212</v>
      </c>
      <c r="E1050" s="2" t="s">
        <v>1643</v>
      </c>
      <c r="F1050" s="3"/>
    </row>
    <row r="1051" spans="1:6">
      <c r="A1051" s="2" t="s">
        <v>1725</v>
      </c>
      <c r="B1051" s="2" t="s">
        <v>210</v>
      </c>
      <c r="C1051" s="2" t="s">
        <v>1726</v>
      </c>
      <c r="D1051" s="2" t="s">
        <v>212</v>
      </c>
      <c r="E1051" s="2" t="s">
        <v>1643</v>
      </c>
      <c r="F1051" s="3"/>
    </row>
    <row r="1052" spans="1:6">
      <c r="A1052" s="2" t="s">
        <v>1727</v>
      </c>
      <c r="B1052" s="2" t="s">
        <v>210</v>
      </c>
      <c r="C1052" s="2" t="s">
        <v>1726</v>
      </c>
      <c r="D1052" s="2" t="s">
        <v>212</v>
      </c>
      <c r="E1052" s="2" t="s">
        <v>1643</v>
      </c>
      <c r="F1052" s="3"/>
    </row>
    <row r="1053" spans="1:6">
      <c r="A1053" s="2" t="s">
        <v>1728</v>
      </c>
      <c r="B1053" s="2" t="s">
        <v>210</v>
      </c>
      <c r="C1053" s="2" t="s">
        <v>1726</v>
      </c>
      <c r="D1053" s="2" t="s">
        <v>212</v>
      </c>
      <c r="E1053" s="2" t="s">
        <v>1643</v>
      </c>
      <c r="F1053" s="3"/>
    </row>
    <row r="1054" spans="1:6">
      <c r="A1054" s="2" t="s">
        <v>1729</v>
      </c>
      <c r="B1054" s="2" t="s">
        <v>210</v>
      </c>
      <c r="C1054" s="2" t="s">
        <v>1726</v>
      </c>
      <c r="D1054" s="2" t="s">
        <v>212</v>
      </c>
      <c r="E1054" s="2" t="s">
        <v>1643</v>
      </c>
      <c r="F1054" s="3"/>
    </row>
    <row r="1055" spans="1:6">
      <c r="A1055" s="2" t="s">
        <v>1730</v>
      </c>
      <c r="B1055" s="2" t="s">
        <v>210</v>
      </c>
      <c r="C1055" s="2" t="s">
        <v>1731</v>
      </c>
      <c r="D1055" s="2" t="s">
        <v>212</v>
      </c>
      <c r="E1055" s="2" t="s">
        <v>1643</v>
      </c>
      <c r="F1055" s="3"/>
    </row>
    <row r="1056" spans="1:6">
      <c r="A1056" s="2" t="s">
        <v>1732</v>
      </c>
      <c r="B1056" s="2" t="s">
        <v>210</v>
      </c>
      <c r="C1056" s="2" t="s">
        <v>1731</v>
      </c>
      <c r="D1056" s="2" t="s">
        <v>212</v>
      </c>
      <c r="E1056" s="2" t="s">
        <v>1643</v>
      </c>
      <c r="F1056" s="3"/>
    </row>
    <row r="1057" spans="1:6">
      <c r="A1057" s="2" t="s">
        <v>1733</v>
      </c>
      <c r="B1057" s="2" t="s">
        <v>210</v>
      </c>
      <c r="C1057" s="2" t="s">
        <v>1731</v>
      </c>
      <c r="D1057" s="2" t="s">
        <v>212</v>
      </c>
      <c r="E1057" s="2" t="s">
        <v>1643</v>
      </c>
      <c r="F1057" s="3"/>
    </row>
    <row r="1058" spans="1:6">
      <c r="A1058" s="2"/>
      <c r="B1058" s="2" t="s">
        <v>210</v>
      </c>
      <c r="C1058" s="2" t="s">
        <v>1734</v>
      </c>
      <c r="D1058" s="2" t="s">
        <v>212</v>
      </c>
      <c r="E1058" s="2" t="s">
        <v>1712</v>
      </c>
      <c r="F1058" s="3"/>
    </row>
    <row r="1059" spans="1:6">
      <c r="A1059" s="2" t="s">
        <v>1664</v>
      </c>
      <c r="B1059" s="2" t="s">
        <v>210</v>
      </c>
      <c r="C1059" s="2" t="s">
        <v>1734</v>
      </c>
      <c r="D1059" s="2" t="s">
        <v>212</v>
      </c>
      <c r="E1059" s="2" t="s">
        <v>1712</v>
      </c>
      <c r="F1059" s="3"/>
    </row>
    <row r="1060" spans="1:6">
      <c r="A1060" s="2" t="s">
        <v>1735</v>
      </c>
      <c r="B1060" s="2" t="s">
        <v>210</v>
      </c>
      <c r="C1060" s="2" t="s">
        <v>1736</v>
      </c>
      <c r="D1060" s="2" t="s">
        <v>212</v>
      </c>
      <c r="E1060" s="2" t="s">
        <v>1643</v>
      </c>
      <c r="F1060" s="3"/>
    </row>
    <row r="1061" spans="1:6">
      <c r="A1061" s="2" t="s">
        <v>1737</v>
      </c>
      <c r="B1061" s="2" t="s">
        <v>210</v>
      </c>
      <c r="C1061" s="2" t="s">
        <v>1738</v>
      </c>
      <c r="D1061" s="2" t="s">
        <v>212</v>
      </c>
      <c r="E1061" s="2" t="s">
        <v>1643</v>
      </c>
      <c r="F1061" s="3"/>
    </row>
    <row r="1062" spans="1:6">
      <c r="A1062" s="2" t="s">
        <v>1739</v>
      </c>
      <c r="B1062" s="2" t="s">
        <v>210</v>
      </c>
      <c r="C1062" s="2" t="s">
        <v>1738</v>
      </c>
      <c r="D1062" s="2" t="s">
        <v>212</v>
      </c>
      <c r="E1062" s="2" t="s">
        <v>1643</v>
      </c>
      <c r="F1062" s="3"/>
    </row>
    <row r="1063" spans="1:6">
      <c r="A1063" s="2" t="s">
        <v>1740</v>
      </c>
      <c r="B1063" s="2" t="s">
        <v>210</v>
      </c>
      <c r="C1063" s="2" t="s">
        <v>1741</v>
      </c>
      <c r="D1063" s="2" t="s">
        <v>212</v>
      </c>
      <c r="E1063" s="2" t="s">
        <v>1643</v>
      </c>
      <c r="F1063" s="3"/>
    </row>
    <row r="1064" spans="1:6">
      <c r="A1064" s="2" t="s">
        <v>1742</v>
      </c>
      <c r="B1064" s="2" t="s">
        <v>210</v>
      </c>
      <c r="C1064" s="2" t="s">
        <v>1741</v>
      </c>
      <c r="D1064" s="2" t="s">
        <v>212</v>
      </c>
      <c r="E1064" s="2" t="s">
        <v>1643</v>
      </c>
      <c r="F1064" s="3"/>
    </row>
    <row r="1065" spans="1:6">
      <c r="A1065" s="2" t="s">
        <v>1743</v>
      </c>
      <c r="B1065" s="2" t="s">
        <v>210</v>
      </c>
      <c r="C1065" s="2" t="s">
        <v>1741</v>
      </c>
      <c r="D1065" s="2" t="s">
        <v>212</v>
      </c>
      <c r="E1065" s="2" t="s">
        <v>1643</v>
      </c>
      <c r="F1065" s="3"/>
    </row>
    <row r="1066" spans="1:6">
      <c r="A1066" s="2" t="s">
        <v>1744</v>
      </c>
      <c r="B1066" s="2" t="s">
        <v>210</v>
      </c>
      <c r="C1066" s="2" t="s">
        <v>1745</v>
      </c>
      <c r="D1066" s="2" t="s">
        <v>212</v>
      </c>
      <c r="E1066" s="2" t="s">
        <v>1712</v>
      </c>
      <c r="F1066" s="3"/>
    </row>
    <row r="1067" spans="1:6">
      <c r="A1067" s="2" t="s">
        <v>1746</v>
      </c>
      <c r="B1067" s="2" t="s">
        <v>210</v>
      </c>
      <c r="C1067" s="2" t="s">
        <v>1747</v>
      </c>
      <c r="D1067" s="2" t="s">
        <v>212</v>
      </c>
      <c r="E1067" s="2" t="s">
        <v>1643</v>
      </c>
      <c r="F1067" s="3"/>
    </row>
    <row r="1068" spans="1:6">
      <c r="A1068" s="2" t="s">
        <v>1748</v>
      </c>
      <c r="B1068" s="2" t="s">
        <v>210</v>
      </c>
      <c r="C1068" s="2" t="s">
        <v>1747</v>
      </c>
      <c r="D1068" s="2" t="s">
        <v>212</v>
      </c>
      <c r="E1068" s="2" t="s">
        <v>1643</v>
      </c>
      <c r="F1068" s="3"/>
    </row>
    <row r="1069" spans="1:6">
      <c r="A1069" s="2" t="s">
        <v>1749</v>
      </c>
      <c r="B1069" s="2" t="s">
        <v>210</v>
      </c>
      <c r="C1069" s="2" t="s">
        <v>1747</v>
      </c>
      <c r="D1069" s="2" t="s">
        <v>212</v>
      </c>
      <c r="E1069" s="2" t="s">
        <v>1643</v>
      </c>
      <c r="F1069" s="3"/>
    </row>
    <row r="1070" spans="1:6">
      <c r="A1070" s="2" t="s">
        <v>1750</v>
      </c>
      <c r="B1070" s="2" t="s">
        <v>210</v>
      </c>
      <c r="C1070" s="2" t="s">
        <v>1747</v>
      </c>
      <c r="D1070" s="2" t="s">
        <v>212</v>
      </c>
      <c r="E1070" s="2" t="s">
        <v>1643</v>
      </c>
      <c r="F1070" s="3"/>
    </row>
    <row r="1071" spans="1:6">
      <c r="A1071" s="2" t="s">
        <v>1751</v>
      </c>
      <c r="B1071" s="2" t="s">
        <v>210</v>
      </c>
      <c r="C1071" s="2" t="s">
        <v>1752</v>
      </c>
      <c r="D1071" s="2" t="s">
        <v>212</v>
      </c>
      <c r="E1071" s="2" t="s">
        <v>1643</v>
      </c>
      <c r="F1071" s="3"/>
    </row>
    <row r="1072" spans="1:6">
      <c r="A1072" s="2" t="s">
        <v>1753</v>
      </c>
      <c r="B1072" s="2" t="s">
        <v>210</v>
      </c>
      <c r="C1072" s="2" t="s">
        <v>1752</v>
      </c>
      <c r="D1072" s="2" t="s">
        <v>212</v>
      </c>
      <c r="E1072" s="2" t="s">
        <v>1643</v>
      </c>
      <c r="F1072" s="3"/>
    </row>
    <row r="1073" spans="1:6">
      <c r="A1073" s="2" t="s">
        <v>1754</v>
      </c>
      <c r="B1073" s="2" t="s">
        <v>210</v>
      </c>
      <c r="C1073" s="2" t="s">
        <v>1752</v>
      </c>
      <c r="D1073" s="2" t="s">
        <v>212</v>
      </c>
      <c r="E1073" s="2" t="s">
        <v>1643</v>
      </c>
      <c r="F1073" s="3"/>
    </row>
    <row r="1074" spans="1:6">
      <c r="A1074" s="2" t="s">
        <v>1755</v>
      </c>
      <c r="B1074" s="2" t="s">
        <v>210</v>
      </c>
      <c r="C1074" s="2" t="s">
        <v>1752</v>
      </c>
      <c r="D1074" s="2" t="s">
        <v>212</v>
      </c>
      <c r="E1074" s="2" t="s">
        <v>1643</v>
      </c>
      <c r="F1074" s="3"/>
    </row>
    <row r="1075" spans="1:6">
      <c r="A1075" s="2" t="s">
        <v>1756</v>
      </c>
      <c r="B1075" s="2" t="s">
        <v>210</v>
      </c>
      <c r="C1075" s="2" t="s">
        <v>1757</v>
      </c>
      <c r="D1075" s="2" t="s">
        <v>212</v>
      </c>
      <c r="E1075" s="2" t="s">
        <v>1643</v>
      </c>
      <c r="F1075" s="3"/>
    </row>
    <row r="1076" spans="1:6">
      <c r="A1076" s="2" t="s">
        <v>1758</v>
      </c>
      <c r="B1076" s="2" t="s">
        <v>210</v>
      </c>
      <c r="C1076" s="2" t="s">
        <v>1757</v>
      </c>
      <c r="D1076" s="2" t="s">
        <v>212</v>
      </c>
      <c r="E1076" s="2" t="s">
        <v>1643</v>
      </c>
      <c r="F1076" s="3"/>
    </row>
    <row r="1077" spans="1:6">
      <c r="A1077" s="2" t="s">
        <v>1759</v>
      </c>
      <c r="B1077" s="2" t="s">
        <v>210</v>
      </c>
      <c r="C1077" s="2" t="s">
        <v>1760</v>
      </c>
      <c r="D1077" s="2" t="s">
        <v>212</v>
      </c>
      <c r="E1077" s="2" t="s">
        <v>1643</v>
      </c>
      <c r="F1077" s="3"/>
    </row>
    <row r="1078" spans="1:6">
      <c r="A1078" s="2" t="s">
        <v>1761</v>
      </c>
      <c r="B1078" s="2" t="s">
        <v>210</v>
      </c>
      <c r="C1078" s="2" t="s">
        <v>1762</v>
      </c>
      <c r="D1078" s="2" t="s">
        <v>212</v>
      </c>
      <c r="E1078" s="2" t="s">
        <v>1643</v>
      </c>
      <c r="F1078" s="3"/>
    </row>
    <row r="1079" spans="1:6">
      <c r="A1079" s="2" t="s">
        <v>1763</v>
      </c>
      <c r="B1079" s="2" t="s">
        <v>210</v>
      </c>
      <c r="C1079" s="2" t="s">
        <v>1762</v>
      </c>
      <c r="D1079" s="2" t="s">
        <v>212</v>
      </c>
      <c r="E1079" s="2" t="s">
        <v>1643</v>
      </c>
      <c r="F1079" s="3"/>
    </row>
    <row r="1080" spans="1:6">
      <c r="A1080" s="2" t="s">
        <v>1674</v>
      </c>
      <c r="B1080" s="2" t="s">
        <v>210</v>
      </c>
      <c r="C1080" s="2" t="s">
        <v>1764</v>
      </c>
      <c r="D1080" s="2" t="s">
        <v>212</v>
      </c>
      <c r="E1080" s="2" t="s">
        <v>1712</v>
      </c>
      <c r="F1080" s="3"/>
    </row>
    <row r="1081" spans="1:6">
      <c r="A1081" s="2" t="s">
        <v>1675</v>
      </c>
      <c r="B1081" s="2" t="s">
        <v>210</v>
      </c>
      <c r="C1081" s="2" t="s">
        <v>1764</v>
      </c>
      <c r="D1081" s="2" t="s">
        <v>212</v>
      </c>
      <c r="E1081" s="2" t="s">
        <v>1712</v>
      </c>
      <c r="F1081" s="3"/>
    </row>
    <row r="1082" spans="1:6">
      <c r="A1082" s="2" t="s">
        <v>1765</v>
      </c>
      <c r="B1082" s="2" t="s">
        <v>210</v>
      </c>
      <c r="C1082" s="2" t="s">
        <v>1764</v>
      </c>
      <c r="D1082" s="2" t="s">
        <v>212</v>
      </c>
      <c r="E1082" s="2" t="s">
        <v>1643</v>
      </c>
      <c r="F1082" s="3"/>
    </row>
    <row r="1083" spans="1:6">
      <c r="A1083" s="2" t="s">
        <v>1766</v>
      </c>
      <c r="B1083" s="2" t="s">
        <v>210</v>
      </c>
      <c r="C1083" s="2" t="s">
        <v>1764</v>
      </c>
      <c r="D1083" s="2" t="s">
        <v>212</v>
      </c>
      <c r="E1083" s="2" t="s">
        <v>1643</v>
      </c>
      <c r="F1083" s="3"/>
    </row>
    <row r="1084" spans="1:6">
      <c r="A1084" s="2" t="s">
        <v>1767</v>
      </c>
      <c r="B1084" s="2" t="s">
        <v>210</v>
      </c>
      <c r="C1084" s="2" t="s">
        <v>1764</v>
      </c>
      <c r="D1084" s="2" t="s">
        <v>212</v>
      </c>
      <c r="E1084" s="2" t="s">
        <v>1643</v>
      </c>
      <c r="F1084" s="3"/>
    </row>
    <row r="1085" spans="1:6">
      <c r="A1085" s="2" t="s">
        <v>1768</v>
      </c>
      <c r="B1085" s="2" t="s">
        <v>210</v>
      </c>
      <c r="C1085" s="2" t="s">
        <v>1769</v>
      </c>
      <c r="D1085" s="2" t="s">
        <v>212</v>
      </c>
      <c r="E1085" s="2" t="s">
        <v>1643</v>
      </c>
      <c r="F1085" s="3"/>
    </row>
    <row r="1086" spans="1:6">
      <c r="A1086" s="2" t="s">
        <v>1770</v>
      </c>
      <c r="B1086" s="2" t="s">
        <v>210</v>
      </c>
      <c r="C1086" s="2" t="s">
        <v>1769</v>
      </c>
      <c r="D1086" s="2" t="s">
        <v>212</v>
      </c>
      <c r="E1086" s="2" t="s">
        <v>1643</v>
      </c>
      <c r="F1086" s="3"/>
    </row>
    <row r="1087" spans="1:6">
      <c r="A1087" s="2" t="s">
        <v>1771</v>
      </c>
      <c r="B1087" s="2" t="s">
        <v>210</v>
      </c>
      <c r="C1087" s="2" t="s">
        <v>1769</v>
      </c>
      <c r="D1087" s="2" t="s">
        <v>212</v>
      </c>
      <c r="E1087" s="2" t="s">
        <v>1643</v>
      </c>
      <c r="F1087" s="3"/>
    </row>
    <row r="1088" spans="1:6">
      <c r="A1088" s="2" t="s">
        <v>1772</v>
      </c>
      <c r="B1088" s="2" t="s">
        <v>210</v>
      </c>
      <c r="C1088" s="2" t="s">
        <v>1769</v>
      </c>
      <c r="D1088" s="2" t="s">
        <v>212</v>
      </c>
      <c r="E1088" s="2" t="s">
        <v>1643</v>
      </c>
      <c r="F1088" s="3"/>
    </row>
    <row r="1089" spans="1:6">
      <c r="A1089" s="2" t="s">
        <v>1773</v>
      </c>
      <c r="B1089" s="2" t="s">
        <v>210</v>
      </c>
      <c r="C1089" s="2" t="s">
        <v>1769</v>
      </c>
      <c r="D1089" s="2" t="s">
        <v>212</v>
      </c>
      <c r="E1089" s="2" t="s">
        <v>1643</v>
      </c>
      <c r="F1089" s="3"/>
    </row>
    <row r="1090" spans="1:6">
      <c r="A1090" s="2" t="s">
        <v>1774</v>
      </c>
      <c r="B1090" s="2" t="s">
        <v>210</v>
      </c>
      <c r="C1090" s="2" t="s">
        <v>1775</v>
      </c>
      <c r="D1090" s="2" t="s">
        <v>212</v>
      </c>
      <c r="E1090" s="2" t="s">
        <v>1643</v>
      </c>
      <c r="F1090" s="3"/>
    </row>
    <row r="1091" spans="1:6">
      <c r="A1091" s="2" t="s">
        <v>1776</v>
      </c>
      <c r="B1091" s="2" t="s">
        <v>210</v>
      </c>
      <c r="C1091" s="2" t="s">
        <v>1775</v>
      </c>
      <c r="D1091" s="2" t="s">
        <v>212</v>
      </c>
      <c r="E1091" s="2" t="s">
        <v>1643</v>
      </c>
      <c r="F1091" s="3"/>
    </row>
    <row r="1092" spans="1:6">
      <c r="A1092" s="2" t="s">
        <v>1777</v>
      </c>
      <c r="B1092" s="2" t="s">
        <v>210</v>
      </c>
      <c r="C1092" s="2" t="s">
        <v>1778</v>
      </c>
      <c r="D1092" s="2" t="s">
        <v>212</v>
      </c>
      <c r="E1092" s="2" t="s">
        <v>1643</v>
      </c>
      <c r="F1092" s="3"/>
    </row>
    <row r="1093" spans="1:6">
      <c r="A1093" s="2" t="s">
        <v>1779</v>
      </c>
      <c r="B1093" s="2" t="s">
        <v>210</v>
      </c>
      <c r="C1093" s="2" t="s">
        <v>1778</v>
      </c>
      <c r="D1093" s="2" t="s">
        <v>212</v>
      </c>
      <c r="E1093" s="2" t="s">
        <v>1643</v>
      </c>
      <c r="F1093" s="3"/>
    </row>
    <row r="1094" spans="1:6">
      <c r="A1094" s="2" t="s">
        <v>1780</v>
      </c>
      <c r="B1094" s="2" t="s">
        <v>210</v>
      </c>
      <c r="C1094" s="2" t="s">
        <v>1781</v>
      </c>
      <c r="D1094" s="2" t="s">
        <v>212</v>
      </c>
      <c r="E1094" s="2" t="s">
        <v>1643</v>
      </c>
      <c r="F1094" s="3"/>
    </row>
    <row r="1095" spans="1:6">
      <c r="A1095" s="2" t="s">
        <v>1782</v>
      </c>
      <c r="B1095" s="2" t="s">
        <v>210</v>
      </c>
      <c r="C1095" s="2" t="s">
        <v>1781</v>
      </c>
      <c r="D1095" s="2" t="s">
        <v>212</v>
      </c>
      <c r="E1095" s="2" t="s">
        <v>1643</v>
      </c>
      <c r="F1095" s="3"/>
    </row>
    <row r="1096" spans="1:6">
      <c r="A1096" s="2" t="s">
        <v>1783</v>
      </c>
      <c r="B1096" s="2" t="s">
        <v>210</v>
      </c>
      <c r="C1096" s="2" t="s">
        <v>1781</v>
      </c>
      <c r="D1096" s="2" t="s">
        <v>212</v>
      </c>
      <c r="E1096" s="2" t="s">
        <v>1643</v>
      </c>
      <c r="F1096" s="3"/>
    </row>
    <row r="1097" spans="1:6">
      <c r="A1097" s="2" t="s">
        <v>1784</v>
      </c>
      <c r="B1097" s="2" t="s">
        <v>210</v>
      </c>
      <c r="C1097" s="2" t="s">
        <v>1781</v>
      </c>
      <c r="D1097" s="2" t="s">
        <v>212</v>
      </c>
      <c r="E1097" s="2" t="s">
        <v>1643</v>
      </c>
      <c r="F1097" s="3"/>
    </row>
    <row r="1098" spans="1:6">
      <c r="A1098" s="2" t="s">
        <v>1785</v>
      </c>
      <c r="B1098" s="2" t="s">
        <v>210</v>
      </c>
      <c r="C1098" s="2" t="s">
        <v>1781</v>
      </c>
      <c r="D1098" s="2" t="s">
        <v>212</v>
      </c>
      <c r="E1098" s="2" t="s">
        <v>1643</v>
      </c>
      <c r="F1098" s="3"/>
    </row>
    <row r="1099" spans="1:6">
      <c r="A1099" s="2" t="s">
        <v>1786</v>
      </c>
      <c r="B1099" s="2" t="s">
        <v>210</v>
      </c>
      <c r="C1099" s="2" t="s">
        <v>1787</v>
      </c>
      <c r="D1099" s="2" t="s">
        <v>212</v>
      </c>
      <c r="E1099" s="2" t="s">
        <v>1643</v>
      </c>
      <c r="F1099" s="3"/>
    </row>
    <row r="1100" spans="1:6">
      <c r="A1100" s="2" t="s">
        <v>1669</v>
      </c>
      <c r="B1100" s="2" t="s">
        <v>210</v>
      </c>
      <c r="C1100" s="2" t="s">
        <v>1787</v>
      </c>
      <c r="D1100" s="2" t="s">
        <v>212</v>
      </c>
      <c r="E1100" s="2" t="s">
        <v>1712</v>
      </c>
      <c r="F1100" s="3"/>
    </row>
    <row r="1101" spans="1:6">
      <c r="A1101" s="2" t="s">
        <v>1788</v>
      </c>
      <c r="B1101" s="2" t="s">
        <v>210</v>
      </c>
      <c r="C1101" s="2" t="s">
        <v>1787</v>
      </c>
      <c r="D1101" s="2" t="s">
        <v>212</v>
      </c>
      <c r="E1101" s="2" t="s">
        <v>1643</v>
      </c>
      <c r="F1101" s="3"/>
    </row>
    <row r="1102" spans="1:6">
      <c r="A1102" s="2" t="s">
        <v>1789</v>
      </c>
      <c r="B1102" s="2" t="s">
        <v>210</v>
      </c>
      <c r="C1102" s="2" t="s">
        <v>1790</v>
      </c>
      <c r="D1102" s="2" t="s">
        <v>212</v>
      </c>
      <c r="E1102" s="2" t="s">
        <v>1643</v>
      </c>
      <c r="F1102" s="3"/>
    </row>
    <row r="1103" spans="1:6">
      <c r="A1103" s="2" t="s">
        <v>1791</v>
      </c>
      <c r="B1103" s="2" t="s">
        <v>210</v>
      </c>
      <c r="C1103" s="2" t="s">
        <v>1790</v>
      </c>
      <c r="D1103" s="2" t="s">
        <v>212</v>
      </c>
      <c r="E1103" s="2" t="s">
        <v>1643</v>
      </c>
      <c r="F1103" s="3"/>
    </row>
    <row r="1104" spans="1:6">
      <c r="A1104" s="2" t="s">
        <v>1792</v>
      </c>
      <c r="B1104" s="2" t="s">
        <v>210</v>
      </c>
      <c r="C1104" s="2" t="s">
        <v>1793</v>
      </c>
      <c r="D1104" s="2" t="s">
        <v>212</v>
      </c>
      <c r="E1104" s="2" t="s">
        <v>1643</v>
      </c>
      <c r="F1104" s="3"/>
    </row>
    <row r="1105" spans="1:6">
      <c r="A1105" s="2" t="s">
        <v>1794</v>
      </c>
      <c r="B1105" s="2" t="s">
        <v>210</v>
      </c>
      <c r="C1105" s="2" t="s">
        <v>1793</v>
      </c>
      <c r="D1105" s="2" t="s">
        <v>212</v>
      </c>
      <c r="E1105" s="2" t="s">
        <v>1643</v>
      </c>
      <c r="F1105" s="3"/>
    </row>
    <row r="1106" spans="1:6">
      <c r="A1106" s="2" t="s">
        <v>1795</v>
      </c>
      <c r="B1106" s="2" t="s">
        <v>210</v>
      </c>
      <c r="C1106" s="2" t="s">
        <v>1793</v>
      </c>
      <c r="D1106" s="2" t="s">
        <v>212</v>
      </c>
      <c r="E1106" s="2" t="s">
        <v>1643</v>
      </c>
      <c r="F1106" s="3"/>
    </row>
    <row r="1107" spans="1:6">
      <c r="A1107" s="2" t="s">
        <v>1796</v>
      </c>
      <c r="B1107" s="2" t="s">
        <v>210</v>
      </c>
      <c r="C1107" s="2" t="s">
        <v>1797</v>
      </c>
      <c r="D1107" s="2" t="s">
        <v>212</v>
      </c>
      <c r="E1107" s="2" t="s">
        <v>1643</v>
      </c>
      <c r="F1107" s="3"/>
    </row>
    <row r="1108" spans="1:6">
      <c r="A1108" s="2" t="s">
        <v>1798</v>
      </c>
      <c r="B1108" s="2" t="s">
        <v>210</v>
      </c>
      <c r="C1108" s="2" t="s">
        <v>1799</v>
      </c>
      <c r="D1108" s="2" t="s">
        <v>212</v>
      </c>
      <c r="E1108" s="2" t="s">
        <v>1643</v>
      </c>
      <c r="F1108" s="3"/>
    </row>
    <row r="1109" spans="1:6">
      <c r="A1109" s="2" t="s">
        <v>1800</v>
      </c>
      <c r="B1109" s="2" t="s">
        <v>210</v>
      </c>
      <c r="C1109" s="2" t="s">
        <v>1799</v>
      </c>
      <c r="D1109" s="2" t="s">
        <v>212</v>
      </c>
      <c r="E1109" s="2" t="s">
        <v>1643</v>
      </c>
      <c r="F1109" s="3"/>
    </row>
    <row r="1110" spans="1:6">
      <c r="A1110" s="2" t="s">
        <v>1801</v>
      </c>
      <c r="B1110" s="2" t="s">
        <v>210</v>
      </c>
      <c r="C1110" s="2" t="s">
        <v>1799</v>
      </c>
      <c r="D1110" s="2" t="s">
        <v>212</v>
      </c>
      <c r="E1110" s="2" t="s">
        <v>1643</v>
      </c>
      <c r="F1110" s="3"/>
    </row>
    <row r="1111" spans="1:6">
      <c r="A1111" s="2" t="s">
        <v>1802</v>
      </c>
      <c r="B1111" s="2" t="s">
        <v>210</v>
      </c>
      <c r="C1111" s="2" t="s">
        <v>1803</v>
      </c>
      <c r="D1111" s="2" t="s">
        <v>212</v>
      </c>
      <c r="E1111" s="2" t="s">
        <v>1643</v>
      </c>
      <c r="F1111" s="3"/>
    </row>
    <row r="1112" spans="1:6">
      <c r="A1112" s="2" t="s">
        <v>1804</v>
      </c>
      <c r="B1112" s="2" t="s">
        <v>210</v>
      </c>
      <c r="C1112" s="2" t="s">
        <v>1805</v>
      </c>
      <c r="D1112" s="2" t="s">
        <v>212</v>
      </c>
      <c r="E1112" s="2" t="s">
        <v>1712</v>
      </c>
      <c r="F1112" s="3"/>
    </row>
    <row r="1113" spans="1:6">
      <c r="A1113" s="2" t="s">
        <v>1651</v>
      </c>
      <c r="B1113" s="2" t="s">
        <v>210</v>
      </c>
      <c r="C1113" s="2" t="s">
        <v>1805</v>
      </c>
      <c r="D1113" s="2" t="s">
        <v>212</v>
      </c>
      <c r="E1113" s="2" t="s">
        <v>1712</v>
      </c>
      <c r="F1113" s="3"/>
    </row>
    <row r="1114" spans="1:6">
      <c r="A1114" s="2" t="s">
        <v>1806</v>
      </c>
      <c r="B1114" s="2" t="s">
        <v>210</v>
      </c>
      <c r="C1114" s="2" t="s">
        <v>1805</v>
      </c>
      <c r="D1114" s="2" t="s">
        <v>212</v>
      </c>
      <c r="E1114" s="2" t="s">
        <v>1643</v>
      </c>
      <c r="F1114" s="3"/>
    </row>
    <row r="1115" spans="1:6">
      <c r="A1115" s="2" t="s">
        <v>1807</v>
      </c>
      <c r="B1115" s="2" t="s">
        <v>210</v>
      </c>
      <c r="C1115" s="2" t="s">
        <v>1808</v>
      </c>
      <c r="D1115" s="2" t="s">
        <v>212</v>
      </c>
      <c r="E1115" s="2" t="s">
        <v>1643</v>
      </c>
      <c r="F1115" s="3"/>
    </row>
    <row r="1116" spans="1:6">
      <c r="A1116" s="2" t="s">
        <v>1809</v>
      </c>
      <c r="B1116" s="2" t="s">
        <v>210</v>
      </c>
      <c r="C1116" s="2" t="s">
        <v>1808</v>
      </c>
      <c r="D1116" s="2" t="s">
        <v>212</v>
      </c>
      <c r="E1116" s="2" t="s">
        <v>1643</v>
      </c>
      <c r="F1116" s="3"/>
    </row>
    <row r="1117" spans="1:6">
      <c r="A1117" s="2" t="s">
        <v>1810</v>
      </c>
      <c r="B1117" s="2" t="s">
        <v>210</v>
      </c>
      <c r="C1117" s="2" t="s">
        <v>1811</v>
      </c>
      <c r="D1117" s="2" t="s">
        <v>212</v>
      </c>
      <c r="E1117" s="2" t="s">
        <v>1646</v>
      </c>
      <c r="F1117" s="3"/>
    </row>
    <row r="1118" spans="1:6">
      <c r="A1118" s="2" t="s">
        <v>1812</v>
      </c>
      <c r="B1118" s="2" t="s">
        <v>210</v>
      </c>
      <c r="C1118" s="2" t="s">
        <v>1813</v>
      </c>
      <c r="D1118" s="2" t="s">
        <v>212</v>
      </c>
      <c r="E1118" s="2" t="s">
        <v>1814</v>
      </c>
      <c r="F1118" s="3"/>
    </row>
    <row r="1119" spans="1:6">
      <c r="A1119" s="2" t="s">
        <v>1815</v>
      </c>
      <c r="B1119" s="2" t="s">
        <v>210</v>
      </c>
      <c r="C1119" s="2" t="s">
        <v>1816</v>
      </c>
      <c r="D1119" s="2" t="s">
        <v>212</v>
      </c>
      <c r="E1119" s="2" t="s">
        <v>1643</v>
      </c>
      <c r="F1119" s="3"/>
    </row>
    <row r="1120" spans="1:6">
      <c r="A1120" s="2" t="s">
        <v>1817</v>
      </c>
      <c r="B1120" s="2" t="s">
        <v>210</v>
      </c>
      <c r="C1120" s="2" t="s">
        <v>1816</v>
      </c>
      <c r="D1120" s="2" t="s">
        <v>212</v>
      </c>
      <c r="E1120" s="2" t="s">
        <v>1643</v>
      </c>
      <c r="F1120" s="3"/>
    </row>
    <row r="1121" spans="1:6">
      <c r="A1121" s="2" t="s">
        <v>1818</v>
      </c>
      <c r="B1121" s="2" t="s">
        <v>210</v>
      </c>
      <c r="C1121" s="2" t="s">
        <v>1816</v>
      </c>
      <c r="D1121" s="2" t="s">
        <v>212</v>
      </c>
      <c r="E1121" s="2" t="s">
        <v>1643</v>
      </c>
      <c r="F1121" s="3"/>
    </row>
    <row r="1122" spans="1:6">
      <c r="A1122" s="2" t="s">
        <v>1819</v>
      </c>
      <c r="B1122" s="2" t="s">
        <v>210</v>
      </c>
      <c r="C1122" s="2" t="s">
        <v>1820</v>
      </c>
      <c r="D1122" s="2" t="s">
        <v>212</v>
      </c>
      <c r="E1122" s="2" t="s">
        <v>1643</v>
      </c>
      <c r="F1122" s="3"/>
    </row>
    <row r="1123" spans="1:6">
      <c r="A1123" s="2" t="s">
        <v>1821</v>
      </c>
      <c r="B1123" s="2" t="s">
        <v>210</v>
      </c>
      <c r="C1123" s="2" t="s">
        <v>1820</v>
      </c>
      <c r="D1123" s="2" t="s">
        <v>212</v>
      </c>
      <c r="E1123" s="2" t="s">
        <v>1643</v>
      </c>
      <c r="F1123" s="3"/>
    </row>
    <row r="1124" spans="1:6">
      <c r="A1124" s="2" t="s">
        <v>1822</v>
      </c>
      <c r="B1124" s="2" t="s">
        <v>210</v>
      </c>
      <c r="C1124" s="2" t="s">
        <v>1820</v>
      </c>
      <c r="D1124" s="2" t="s">
        <v>212</v>
      </c>
      <c r="E1124" s="2" t="s">
        <v>1643</v>
      </c>
      <c r="F1124" s="3"/>
    </row>
    <row r="1125" spans="1:6">
      <c r="A1125" s="2" t="s">
        <v>1823</v>
      </c>
      <c r="B1125" s="2" t="s">
        <v>210</v>
      </c>
      <c r="C1125" s="2" t="s">
        <v>1820</v>
      </c>
      <c r="D1125" s="2" t="s">
        <v>212</v>
      </c>
      <c r="E1125" s="2" t="s">
        <v>1643</v>
      </c>
      <c r="F1125" s="3"/>
    </row>
    <row r="1126" spans="1:6">
      <c r="A1126" s="2" t="s">
        <v>1824</v>
      </c>
      <c r="B1126" s="2" t="s">
        <v>210</v>
      </c>
      <c r="C1126" s="2" t="s">
        <v>1825</v>
      </c>
      <c r="D1126" s="2" t="s">
        <v>212</v>
      </c>
      <c r="E1126" s="2" t="s">
        <v>1712</v>
      </c>
      <c r="F1126" s="3"/>
    </row>
    <row r="1127" spans="1:6">
      <c r="A1127" s="2" t="s">
        <v>1826</v>
      </c>
      <c r="B1127" s="2" t="s">
        <v>210</v>
      </c>
      <c r="C1127" s="2" t="s">
        <v>1825</v>
      </c>
      <c r="D1127" s="2" t="s">
        <v>212</v>
      </c>
      <c r="E1127" s="2" t="s">
        <v>1712</v>
      </c>
      <c r="F1127" s="3"/>
    </row>
    <row r="1128" spans="1:6">
      <c r="A1128" s="2" t="s">
        <v>1827</v>
      </c>
      <c r="B1128" s="2" t="s">
        <v>210</v>
      </c>
      <c r="C1128" s="2" t="s">
        <v>1825</v>
      </c>
      <c r="D1128" s="2" t="s">
        <v>212</v>
      </c>
      <c r="E1128" s="2" t="s">
        <v>1643</v>
      </c>
      <c r="F1128" s="3"/>
    </row>
    <row r="1129" spans="1:6">
      <c r="A1129" s="2" t="s">
        <v>1828</v>
      </c>
      <c r="B1129" s="2" t="s">
        <v>210</v>
      </c>
      <c r="C1129" s="2" t="s">
        <v>1829</v>
      </c>
      <c r="D1129" s="2" t="s">
        <v>212</v>
      </c>
      <c r="E1129" s="2" t="s">
        <v>1643</v>
      </c>
      <c r="F1129" s="3"/>
    </row>
    <row r="1130" spans="1:6">
      <c r="A1130" s="2" t="s">
        <v>1830</v>
      </c>
      <c r="B1130" s="2" t="s">
        <v>210</v>
      </c>
      <c r="C1130" s="2" t="s">
        <v>1829</v>
      </c>
      <c r="D1130" s="2" t="s">
        <v>212</v>
      </c>
      <c r="E1130" s="2" t="s">
        <v>1643</v>
      </c>
      <c r="F1130" s="3"/>
    </row>
    <row r="1131" spans="1:6">
      <c r="A1131" s="2" t="s">
        <v>1831</v>
      </c>
      <c r="B1131" s="2" t="s">
        <v>210</v>
      </c>
      <c r="C1131" s="2" t="s">
        <v>1829</v>
      </c>
      <c r="D1131" s="2" t="s">
        <v>212</v>
      </c>
      <c r="E1131" s="2" t="s">
        <v>1643</v>
      </c>
      <c r="F1131" s="3"/>
    </row>
    <row r="1132" spans="1:6">
      <c r="A1132" s="2" t="s">
        <v>1832</v>
      </c>
      <c r="B1132" s="2" t="s">
        <v>210</v>
      </c>
      <c r="C1132" s="2" t="s">
        <v>1829</v>
      </c>
      <c r="D1132" s="2" t="s">
        <v>212</v>
      </c>
      <c r="E1132" s="2" t="s">
        <v>1643</v>
      </c>
      <c r="F1132" s="3"/>
    </row>
    <row r="1133" spans="1:6">
      <c r="A1133" s="2" t="s">
        <v>1833</v>
      </c>
      <c r="B1133" s="2" t="s">
        <v>210</v>
      </c>
      <c r="C1133" s="2" t="s">
        <v>1834</v>
      </c>
      <c r="D1133" s="2" t="s">
        <v>212</v>
      </c>
      <c r="E1133" s="2" t="s">
        <v>1643</v>
      </c>
      <c r="F1133" s="3"/>
    </row>
    <row r="1134" spans="1:6">
      <c r="A1134" s="2" t="s">
        <v>1835</v>
      </c>
      <c r="B1134" s="2" t="s">
        <v>210</v>
      </c>
      <c r="C1134" s="2" t="s">
        <v>1834</v>
      </c>
      <c r="D1134" s="2" t="s">
        <v>212</v>
      </c>
      <c r="E1134" s="2" t="s">
        <v>1643</v>
      </c>
      <c r="F1134" s="3"/>
    </row>
    <row r="1135" spans="1:6">
      <c r="A1135" s="2" t="s">
        <v>1648</v>
      </c>
      <c r="B1135" s="2" t="s">
        <v>210</v>
      </c>
      <c r="C1135" s="2" t="s">
        <v>1836</v>
      </c>
      <c r="D1135" s="2" t="s">
        <v>212</v>
      </c>
      <c r="E1135" s="2" t="s">
        <v>1712</v>
      </c>
      <c r="F1135" s="3"/>
    </row>
    <row r="1136" spans="1:6">
      <c r="A1136" s="2" t="s">
        <v>1644</v>
      </c>
      <c r="B1136" s="2" t="s">
        <v>210</v>
      </c>
      <c r="C1136" s="2" t="s">
        <v>1836</v>
      </c>
      <c r="D1136" s="2" t="s">
        <v>212</v>
      </c>
      <c r="E1136" s="2" t="s">
        <v>1712</v>
      </c>
      <c r="F1136" s="3"/>
    </row>
    <row r="1137" spans="1:6">
      <c r="A1137" s="2" t="s">
        <v>1837</v>
      </c>
      <c r="B1137" s="2" t="s">
        <v>210</v>
      </c>
      <c r="C1137" s="2" t="s">
        <v>1836</v>
      </c>
      <c r="D1137" s="2" t="s">
        <v>212</v>
      </c>
      <c r="E1137" s="2" t="s">
        <v>1643</v>
      </c>
      <c r="F1137" s="3"/>
    </row>
    <row r="1138" spans="1:6">
      <c r="A1138" s="2" t="s">
        <v>1838</v>
      </c>
      <c r="B1138" s="2" t="s">
        <v>210</v>
      </c>
      <c r="C1138" s="2" t="s">
        <v>1836</v>
      </c>
      <c r="D1138" s="2" t="s">
        <v>212</v>
      </c>
      <c r="E1138" s="2" t="s">
        <v>1643</v>
      </c>
      <c r="F1138" s="3"/>
    </row>
    <row r="1139" spans="1:6">
      <c r="A1139" s="2" t="s">
        <v>1839</v>
      </c>
      <c r="B1139" s="2" t="s">
        <v>210</v>
      </c>
      <c r="C1139" s="2" t="s">
        <v>1840</v>
      </c>
      <c r="D1139" s="2" t="s">
        <v>212</v>
      </c>
      <c r="E1139" s="2" t="s">
        <v>1643</v>
      </c>
      <c r="F1139" s="3"/>
    </row>
    <row r="1140" spans="1:6">
      <c r="A1140" s="2" t="s">
        <v>1841</v>
      </c>
      <c r="B1140" s="2" t="s">
        <v>210</v>
      </c>
      <c r="C1140" s="2" t="s">
        <v>1840</v>
      </c>
      <c r="D1140" s="2" t="s">
        <v>212</v>
      </c>
      <c r="E1140" s="2" t="s">
        <v>1643</v>
      </c>
      <c r="F1140" s="3"/>
    </row>
    <row r="1141" spans="1:6">
      <c r="A1141" s="2" t="s">
        <v>1842</v>
      </c>
      <c r="B1141" s="2" t="s">
        <v>210</v>
      </c>
      <c r="C1141" s="2" t="s">
        <v>1843</v>
      </c>
      <c r="D1141" s="2" t="s">
        <v>212</v>
      </c>
      <c r="E1141" s="2" t="s">
        <v>1643</v>
      </c>
      <c r="F1141" s="3"/>
    </row>
    <row r="1142" spans="1:6">
      <c r="A1142" s="2" t="s">
        <v>1844</v>
      </c>
      <c r="B1142" s="2" t="s">
        <v>210</v>
      </c>
      <c r="C1142" s="2" t="s">
        <v>1845</v>
      </c>
      <c r="D1142" s="2" t="s">
        <v>212</v>
      </c>
      <c r="E1142" s="2" t="s">
        <v>1643</v>
      </c>
      <c r="F1142" s="3"/>
    </row>
    <row r="1143" spans="1:6">
      <c r="A1143" s="2" t="s">
        <v>1846</v>
      </c>
      <c r="B1143" s="2" t="s">
        <v>210</v>
      </c>
      <c r="C1143" s="2" t="s">
        <v>1845</v>
      </c>
      <c r="D1143" s="2" t="s">
        <v>212</v>
      </c>
      <c r="E1143" s="2" t="s">
        <v>1643</v>
      </c>
      <c r="F1143" s="3"/>
    </row>
    <row r="1144" spans="1:6">
      <c r="A1144" s="2" t="s">
        <v>1847</v>
      </c>
      <c r="B1144" s="2" t="s">
        <v>210</v>
      </c>
      <c r="C1144" s="2" t="s">
        <v>1845</v>
      </c>
      <c r="D1144" s="2" t="s">
        <v>212</v>
      </c>
      <c r="E1144" s="2" t="s">
        <v>1643</v>
      </c>
      <c r="F1144" s="3"/>
    </row>
    <row r="1145" spans="1:6">
      <c r="A1145" s="2" t="s">
        <v>1848</v>
      </c>
      <c r="B1145" s="2" t="s">
        <v>210</v>
      </c>
      <c r="C1145" s="2" t="s">
        <v>1849</v>
      </c>
      <c r="D1145" s="2" t="s">
        <v>212</v>
      </c>
      <c r="E1145" s="2" t="s">
        <v>1643</v>
      </c>
      <c r="F1145" s="3"/>
    </row>
    <row r="1146" spans="1:6">
      <c r="A1146" s="2" t="s">
        <v>1850</v>
      </c>
      <c r="B1146" s="2" t="s">
        <v>210</v>
      </c>
      <c r="C1146" s="2" t="s">
        <v>1849</v>
      </c>
      <c r="D1146" s="2" t="s">
        <v>212</v>
      </c>
      <c r="E1146" s="2" t="s">
        <v>1643</v>
      </c>
      <c r="F1146" s="3"/>
    </row>
    <row r="1147" spans="1:6">
      <c r="A1147" s="2" t="s">
        <v>1851</v>
      </c>
      <c r="B1147" s="2" t="s">
        <v>210</v>
      </c>
      <c r="C1147" s="2" t="s">
        <v>1849</v>
      </c>
      <c r="D1147" s="2" t="s">
        <v>212</v>
      </c>
      <c r="E1147" s="2" t="s">
        <v>1643</v>
      </c>
      <c r="F1147" s="3"/>
    </row>
    <row r="1148" spans="1:6">
      <c r="A1148" s="2" t="s">
        <v>1852</v>
      </c>
      <c r="B1148" s="2" t="s">
        <v>210</v>
      </c>
      <c r="C1148" s="2" t="s">
        <v>1853</v>
      </c>
      <c r="D1148" s="2" t="s">
        <v>212</v>
      </c>
      <c r="E1148" s="2" t="s">
        <v>1643</v>
      </c>
      <c r="F1148" s="3"/>
    </row>
    <row r="1149" spans="1:6">
      <c r="A1149" s="2" t="s">
        <v>1854</v>
      </c>
      <c r="B1149" s="2" t="s">
        <v>210</v>
      </c>
      <c r="C1149" s="2" t="s">
        <v>1855</v>
      </c>
      <c r="D1149" s="2" t="s">
        <v>212</v>
      </c>
      <c r="E1149" s="2" t="s">
        <v>1643</v>
      </c>
      <c r="F1149" s="3"/>
    </row>
    <row r="1150" spans="1:6">
      <c r="A1150" s="2" t="s">
        <v>1856</v>
      </c>
      <c r="B1150" s="2" t="s">
        <v>210</v>
      </c>
      <c r="C1150" s="2" t="s">
        <v>1855</v>
      </c>
      <c r="D1150" s="2" t="s">
        <v>212</v>
      </c>
      <c r="E1150" s="2" t="s">
        <v>1643</v>
      </c>
      <c r="F1150" s="3"/>
    </row>
    <row r="1151" spans="1:6">
      <c r="A1151" s="2" t="s">
        <v>1676</v>
      </c>
      <c r="B1151" s="2" t="s">
        <v>210</v>
      </c>
      <c r="C1151" s="2" t="s">
        <v>1855</v>
      </c>
      <c r="D1151" s="2" t="s">
        <v>212</v>
      </c>
      <c r="E1151" s="2" t="s">
        <v>1857</v>
      </c>
      <c r="F1151" s="3"/>
    </row>
    <row r="1152" spans="1:6">
      <c r="A1152" s="2" t="s">
        <v>1858</v>
      </c>
      <c r="B1152" s="2" t="s">
        <v>210</v>
      </c>
      <c r="C1152" s="2" t="s">
        <v>1855</v>
      </c>
      <c r="D1152" s="2" t="s">
        <v>212</v>
      </c>
      <c r="E1152" s="2" t="s">
        <v>1643</v>
      </c>
      <c r="F1152" s="3"/>
    </row>
    <row r="1153" spans="1:6">
      <c r="A1153" s="2" t="s">
        <v>1672</v>
      </c>
      <c r="B1153" s="2" t="s">
        <v>210</v>
      </c>
      <c r="C1153" s="2" t="s">
        <v>1855</v>
      </c>
      <c r="D1153" s="2" t="s">
        <v>212</v>
      </c>
      <c r="E1153" s="2" t="s">
        <v>1712</v>
      </c>
      <c r="F1153" s="3"/>
    </row>
    <row r="1154" spans="1:6">
      <c r="A1154" s="2" t="s">
        <v>1859</v>
      </c>
      <c r="B1154" s="2" t="s">
        <v>210</v>
      </c>
      <c r="C1154" s="2" t="s">
        <v>1860</v>
      </c>
      <c r="D1154" s="2" t="s">
        <v>212</v>
      </c>
      <c r="E1154" s="2" t="s">
        <v>1643</v>
      </c>
      <c r="F1154" s="3"/>
    </row>
    <row r="1155" spans="1:6">
      <c r="A1155" s="2" t="s">
        <v>1861</v>
      </c>
      <c r="B1155" s="2" t="s">
        <v>210</v>
      </c>
      <c r="C1155" s="2" t="s">
        <v>1860</v>
      </c>
      <c r="D1155" s="2" t="s">
        <v>212</v>
      </c>
      <c r="E1155" s="2" t="s">
        <v>1643</v>
      </c>
      <c r="F1155" s="3"/>
    </row>
    <row r="1156" spans="1:6">
      <c r="A1156" s="2" t="s">
        <v>1862</v>
      </c>
      <c r="B1156" s="2" t="s">
        <v>210</v>
      </c>
      <c r="C1156" s="2" t="s">
        <v>1860</v>
      </c>
      <c r="D1156" s="2" t="s">
        <v>212</v>
      </c>
      <c r="E1156" s="2" t="s">
        <v>1643</v>
      </c>
      <c r="F1156" s="3"/>
    </row>
    <row r="1157" spans="1:6">
      <c r="A1157" s="2" t="s">
        <v>1863</v>
      </c>
      <c r="B1157" s="2" t="s">
        <v>210</v>
      </c>
      <c r="C1157" s="2" t="s">
        <v>1860</v>
      </c>
      <c r="D1157" s="2" t="s">
        <v>212</v>
      </c>
      <c r="E1157" s="2" t="s">
        <v>1643</v>
      </c>
      <c r="F1157" s="3"/>
    </row>
    <row r="1158" spans="1:6">
      <c r="A1158" s="2" t="s">
        <v>1864</v>
      </c>
      <c r="B1158" s="2" t="s">
        <v>210</v>
      </c>
      <c r="C1158" s="2" t="s">
        <v>1865</v>
      </c>
      <c r="D1158" s="2" t="s">
        <v>212</v>
      </c>
      <c r="E1158" s="2" t="s">
        <v>1643</v>
      </c>
      <c r="F1158" s="3"/>
    </row>
    <row r="1159" spans="1:6">
      <c r="A1159" s="2" t="s">
        <v>1866</v>
      </c>
      <c r="B1159" s="2" t="s">
        <v>210</v>
      </c>
      <c r="C1159" s="2" t="s">
        <v>1865</v>
      </c>
      <c r="D1159" s="2" t="s">
        <v>212</v>
      </c>
      <c r="E1159" s="2" t="s">
        <v>1643</v>
      </c>
      <c r="F1159" s="3"/>
    </row>
    <row r="1160" spans="1:6">
      <c r="A1160" s="2" t="s">
        <v>1867</v>
      </c>
      <c r="B1160" s="2" t="s">
        <v>210</v>
      </c>
      <c r="C1160" s="2" t="s">
        <v>1865</v>
      </c>
      <c r="D1160" s="2" t="s">
        <v>212</v>
      </c>
      <c r="E1160" s="2" t="s">
        <v>1643</v>
      </c>
      <c r="F1160" s="3"/>
    </row>
    <row r="1161" spans="1:6">
      <c r="A1161" s="2" t="s">
        <v>1868</v>
      </c>
      <c r="B1161" s="2" t="s">
        <v>210</v>
      </c>
      <c r="C1161" s="2" t="s">
        <v>1865</v>
      </c>
      <c r="D1161" s="2" t="s">
        <v>212</v>
      </c>
      <c r="E1161" s="2" t="s">
        <v>1643</v>
      </c>
      <c r="F1161" s="3"/>
    </row>
    <row r="1162" spans="1:6">
      <c r="A1162" s="2" t="s">
        <v>1869</v>
      </c>
      <c r="B1162" s="2" t="s">
        <v>210</v>
      </c>
      <c r="C1162" s="2" t="s">
        <v>1870</v>
      </c>
      <c r="D1162" s="2" t="s">
        <v>212</v>
      </c>
      <c r="E1162" s="2" t="s">
        <v>1643</v>
      </c>
      <c r="F1162" s="3"/>
    </row>
    <row r="1163" spans="1:6">
      <c r="A1163" s="2" t="s">
        <v>1871</v>
      </c>
      <c r="B1163" s="2" t="s">
        <v>210</v>
      </c>
      <c r="C1163" s="2" t="s">
        <v>1870</v>
      </c>
      <c r="D1163" s="2" t="s">
        <v>212</v>
      </c>
      <c r="E1163" s="2" t="s">
        <v>1643</v>
      </c>
      <c r="F1163" s="3"/>
    </row>
    <row r="1164" spans="1:6">
      <c r="A1164" s="2" t="s">
        <v>1872</v>
      </c>
      <c r="B1164" s="2" t="s">
        <v>210</v>
      </c>
      <c r="C1164" s="2" t="s">
        <v>1873</v>
      </c>
      <c r="D1164" s="2" t="s">
        <v>212</v>
      </c>
      <c r="E1164" s="2" t="s">
        <v>1643</v>
      </c>
      <c r="F1164" s="3"/>
    </row>
    <row r="1165" spans="1:6">
      <c r="A1165" s="2" t="s">
        <v>1874</v>
      </c>
      <c r="B1165" s="2" t="s">
        <v>210</v>
      </c>
      <c r="C1165" s="2" t="s">
        <v>1873</v>
      </c>
      <c r="D1165" s="2" t="s">
        <v>212</v>
      </c>
      <c r="E1165" s="2" t="s">
        <v>1643</v>
      </c>
      <c r="F1165" s="3"/>
    </row>
    <row r="1166" spans="1:6">
      <c r="A1166" s="2" t="s">
        <v>1875</v>
      </c>
      <c r="B1166" s="2" t="s">
        <v>210</v>
      </c>
      <c r="C1166" s="2" t="s">
        <v>1873</v>
      </c>
      <c r="D1166" s="2" t="s">
        <v>212</v>
      </c>
      <c r="E1166" s="2" t="s">
        <v>1643</v>
      </c>
      <c r="F1166" s="3"/>
    </row>
    <row r="1167" spans="1:6">
      <c r="A1167" s="2" t="s">
        <v>1876</v>
      </c>
      <c r="B1167" s="2" t="s">
        <v>210</v>
      </c>
      <c r="C1167" s="2" t="s">
        <v>1877</v>
      </c>
      <c r="D1167" s="2" t="s">
        <v>212</v>
      </c>
      <c r="E1167" s="2" t="s">
        <v>1643</v>
      </c>
      <c r="F1167" s="3"/>
    </row>
    <row r="1168" spans="1:6">
      <c r="A1168" s="2" t="s">
        <v>1878</v>
      </c>
      <c r="B1168" s="2" t="s">
        <v>210</v>
      </c>
      <c r="C1168" s="2" t="s">
        <v>1877</v>
      </c>
      <c r="D1168" s="2" t="s">
        <v>212</v>
      </c>
      <c r="E1168" s="2" t="s">
        <v>1643</v>
      </c>
      <c r="F1168" s="3"/>
    </row>
    <row r="1169" spans="1:6">
      <c r="A1169" s="2" t="s">
        <v>1879</v>
      </c>
      <c r="B1169" s="2" t="s">
        <v>210</v>
      </c>
      <c r="C1169" s="2" t="s">
        <v>1880</v>
      </c>
      <c r="D1169" s="2" t="s">
        <v>212</v>
      </c>
      <c r="E1169" s="2" t="s">
        <v>1643</v>
      </c>
      <c r="F1169" s="3"/>
    </row>
    <row r="1170" spans="1:6">
      <c r="A1170" s="2" t="s">
        <v>1881</v>
      </c>
      <c r="B1170" s="2" t="s">
        <v>210</v>
      </c>
      <c r="C1170" s="2" t="s">
        <v>1882</v>
      </c>
      <c r="D1170" s="2" t="s">
        <v>212</v>
      </c>
      <c r="E1170" s="2" t="s">
        <v>1643</v>
      </c>
      <c r="F1170" s="3"/>
    </row>
    <row r="1171" spans="1:6">
      <c r="A1171" s="2" t="s">
        <v>1883</v>
      </c>
      <c r="B1171" s="2" t="s">
        <v>210</v>
      </c>
      <c r="C1171" s="2" t="s">
        <v>1882</v>
      </c>
      <c r="D1171" s="2" t="s">
        <v>212</v>
      </c>
      <c r="E1171" s="2" t="s">
        <v>1643</v>
      </c>
      <c r="F1171" s="3"/>
    </row>
    <row r="1172" spans="1:6">
      <c r="A1172" s="2" t="s">
        <v>1804</v>
      </c>
      <c r="B1172" s="2" t="s">
        <v>210</v>
      </c>
      <c r="C1172" s="2" t="s">
        <v>1884</v>
      </c>
      <c r="D1172" s="2" t="s">
        <v>212</v>
      </c>
      <c r="E1172" s="2" t="s">
        <v>1646</v>
      </c>
      <c r="F1172" s="3"/>
    </row>
    <row r="1173" spans="1:6">
      <c r="A1173" s="2" t="s">
        <v>1885</v>
      </c>
      <c r="B1173" s="2" t="s">
        <v>210</v>
      </c>
      <c r="C1173" s="2" t="s">
        <v>1886</v>
      </c>
      <c r="D1173" s="2" t="s">
        <v>212</v>
      </c>
      <c r="E1173" s="2" t="s">
        <v>1712</v>
      </c>
      <c r="F1173" s="3"/>
    </row>
    <row r="1174" spans="1:6">
      <c r="A1174" s="2" t="s">
        <v>1887</v>
      </c>
      <c r="B1174" s="2" t="s">
        <v>210</v>
      </c>
      <c r="C1174" s="2" t="s">
        <v>1886</v>
      </c>
      <c r="D1174" s="2" t="s">
        <v>212</v>
      </c>
      <c r="E1174" s="2" t="s">
        <v>1712</v>
      </c>
      <c r="F1174" s="3"/>
    </row>
    <row r="1175" spans="1:6">
      <c r="A1175" s="2" t="s">
        <v>1888</v>
      </c>
      <c r="B1175" s="2" t="s">
        <v>210</v>
      </c>
      <c r="C1175" s="2" t="s">
        <v>1889</v>
      </c>
      <c r="D1175" s="2" t="s">
        <v>212</v>
      </c>
      <c r="E1175" s="2" t="s">
        <v>1643</v>
      </c>
      <c r="F1175" s="3"/>
    </row>
    <row r="1176" spans="1:6">
      <c r="A1176" s="2" t="s">
        <v>1890</v>
      </c>
      <c r="B1176" s="2" t="s">
        <v>210</v>
      </c>
      <c r="C1176" s="2" t="s">
        <v>1889</v>
      </c>
      <c r="D1176" s="2" t="s">
        <v>212</v>
      </c>
      <c r="E1176" s="2" t="s">
        <v>1643</v>
      </c>
      <c r="F1176" s="3"/>
    </row>
    <row r="1177" spans="1:6">
      <c r="A1177" s="2" t="s">
        <v>1891</v>
      </c>
      <c r="B1177" s="2" t="s">
        <v>210</v>
      </c>
      <c r="C1177" s="2" t="s">
        <v>1892</v>
      </c>
      <c r="D1177" s="2" t="s">
        <v>212</v>
      </c>
      <c r="E1177" s="2" t="s">
        <v>1643</v>
      </c>
      <c r="F1177" s="3"/>
    </row>
    <row r="1178" spans="1:6">
      <c r="A1178" s="2" t="s">
        <v>1893</v>
      </c>
      <c r="B1178" s="2" t="s">
        <v>210</v>
      </c>
      <c r="C1178" s="2" t="s">
        <v>1892</v>
      </c>
      <c r="D1178" s="2" t="s">
        <v>212</v>
      </c>
      <c r="E1178" s="2" t="s">
        <v>1643</v>
      </c>
      <c r="F1178" s="3"/>
    </row>
    <row r="1179" spans="1:6">
      <c r="A1179" s="2" t="s">
        <v>1894</v>
      </c>
      <c r="B1179" s="2" t="s">
        <v>210</v>
      </c>
      <c r="C1179" s="2" t="s">
        <v>1892</v>
      </c>
      <c r="D1179" s="2" t="s">
        <v>212</v>
      </c>
      <c r="E1179" s="2" t="s">
        <v>1643</v>
      </c>
      <c r="F1179" s="3"/>
    </row>
    <row r="1180" spans="1:6">
      <c r="A1180" s="2" t="s">
        <v>1895</v>
      </c>
      <c r="B1180" s="2" t="s">
        <v>210</v>
      </c>
      <c r="C1180" s="2" t="s">
        <v>1892</v>
      </c>
      <c r="D1180" s="2" t="s">
        <v>212</v>
      </c>
      <c r="E1180" s="2" t="s">
        <v>1643</v>
      </c>
      <c r="F1180" s="3"/>
    </row>
    <row r="1181" spans="1:6">
      <c r="A1181" s="2" t="s">
        <v>1896</v>
      </c>
      <c r="B1181" s="2" t="s">
        <v>210</v>
      </c>
      <c r="C1181" s="2" t="s">
        <v>1897</v>
      </c>
      <c r="D1181" s="2" t="s">
        <v>212</v>
      </c>
      <c r="E1181" s="2" t="s">
        <v>1643</v>
      </c>
      <c r="F1181" s="3"/>
    </row>
    <row r="1182" spans="1:6">
      <c r="A1182" s="2" t="s">
        <v>1898</v>
      </c>
      <c r="B1182" s="2" t="s">
        <v>210</v>
      </c>
      <c r="C1182" s="2" t="s">
        <v>1897</v>
      </c>
      <c r="D1182" s="2" t="s">
        <v>212</v>
      </c>
      <c r="E1182" s="2" t="s">
        <v>1643</v>
      </c>
      <c r="F1182" s="3"/>
    </row>
    <row r="1183" spans="1:6">
      <c r="A1183" s="2" t="s">
        <v>1899</v>
      </c>
      <c r="B1183" s="2" t="s">
        <v>210</v>
      </c>
      <c r="C1183" s="2" t="s">
        <v>1897</v>
      </c>
      <c r="D1183" s="2" t="s">
        <v>212</v>
      </c>
      <c r="E1183" s="2" t="s">
        <v>1643</v>
      </c>
      <c r="F1183" s="3"/>
    </row>
    <row r="1184" spans="1:6">
      <c r="A1184" s="2" t="s">
        <v>1900</v>
      </c>
      <c r="B1184" s="2" t="s">
        <v>210</v>
      </c>
      <c r="C1184" s="2" t="s">
        <v>1897</v>
      </c>
      <c r="D1184" s="2" t="s">
        <v>212</v>
      </c>
      <c r="E1184" s="2" t="s">
        <v>1643</v>
      </c>
      <c r="F1184" s="3"/>
    </row>
    <row r="1185" spans="1:6">
      <c r="A1185" s="2" t="s">
        <v>1901</v>
      </c>
      <c r="B1185" s="2" t="s">
        <v>210</v>
      </c>
      <c r="C1185" s="2" t="s">
        <v>1897</v>
      </c>
      <c r="D1185" s="2" t="s">
        <v>212</v>
      </c>
      <c r="E1185" s="2" t="s">
        <v>1643</v>
      </c>
      <c r="F1185" s="3"/>
    </row>
    <row r="1186" spans="1:6">
      <c r="A1186" s="2" t="s">
        <v>1902</v>
      </c>
      <c r="B1186" s="2" t="s">
        <v>210</v>
      </c>
      <c r="C1186" s="2" t="s">
        <v>1903</v>
      </c>
      <c r="D1186" s="2" t="s">
        <v>212</v>
      </c>
      <c r="E1186" s="2" t="s">
        <v>1643</v>
      </c>
      <c r="F1186" s="3"/>
    </row>
    <row r="1187" spans="1:6">
      <c r="A1187" s="2" t="s">
        <v>1904</v>
      </c>
      <c r="B1187" s="2" t="s">
        <v>210</v>
      </c>
      <c r="C1187" s="2" t="s">
        <v>1903</v>
      </c>
      <c r="D1187" s="2" t="s">
        <v>212</v>
      </c>
      <c r="E1187" s="2" t="s">
        <v>1643</v>
      </c>
      <c r="F1187" s="3"/>
    </row>
    <row r="1188" spans="1:6">
      <c r="A1188" s="2" t="s">
        <v>1905</v>
      </c>
      <c r="B1188" s="2" t="s">
        <v>210</v>
      </c>
      <c r="C1188" s="2" t="s">
        <v>1903</v>
      </c>
      <c r="D1188" s="2" t="s">
        <v>212</v>
      </c>
      <c r="E1188" s="2" t="s">
        <v>1643</v>
      </c>
      <c r="F1188" s="3"/>
    </row>
    <row r="1189" spans="1:6">
      <c r="A1189" s="2" t="s">
        <v>1906</v>
      </c>
      <c r="B1189" s="2" t="s">
        <v>210</v>
      </c>
      <c r="C1189" s="2" t="s">
        <v>1903</v>
      </c>
      <c r="D1189" s="2" t="s">
        <v>212</v>
      </c>
      <c r="E1189" s="2" t="s">
        <v>1643</v>
      </c>
      <c r="F1189" s="3"/>
    </row>
    <row r="1190" spans="1:6">
      <c r="A1190" s="2" t="s">
        <v>1907</v>
      </c>
      <c r="B1190" s="2" t="s">
        <v>210</v>
      </c>
      <c r="C1190" s="2" t="s">
        <v>1903</v>
      </c>
      <c r="D1190" s="2" t="s">
        <v>212</v>
      </c>
      <c r="E1190" s="2" t="s">
        <v>1643</v>
      </c>
      <c r="F1190" s="3"/>
    </row>
    <row r="1191" spans="1:6">
      <c r="A1191" s="2" t="s">
        <v>1680</v>
      </c>
      <c r="B1191" s="2" t="s">
        <v>210</v>
      </c>
      <c r="C1191" s="2" t="s">
        <v>1908</v>
      </c>
      <c r="D1191" s="2" t="s">
        <v>212</v>
      </c>
      <c r="E1191" s="2" t="s">
        <v>1712</v>
      </c>
      <c r="F1191" s="3"/>
    </row>
    <row r="1192" spans="1:6">
      <c r="A1192" s="2" t="s">
        <v>1679</v>
      </c>
      <c r="B1192" s="2" t="s">
        <v>210</v>
      </c>
      <c r="C1192" s="2" t="s">
        <v>1908</v>
      </c>
      <c r="D1192" s="2" t="s">
        <v>212</v>
      </c>
      <c r="E1192" s="2" t="s">
        <v>1712</v>
      </c>
      <c r="F1192" s="3"/>
    </row>
    <row r="1193" spans="1:6">
      <c r="A1193" s="2" t="s">
        <v>1909</v>
      </c>
      <c r="B1193" s="2" t="s">
        <v>210</v>
      </c>
      <c r="C1193" s="2" t="s">
        <v>1910</v>
      </c>
      <c r="D1193" s="2" t="s">
        <v>212</v>
      </c>
      <c r="E1193" s="2" t="s">
        <v>1643</v>
      </c>
      <c r="F1193" s="3"/>
    </row>
    <row r="1194" spans="1:6">
      <c r="A1194" s="2" t="s">
        <v>1911</v>
      </c>
      <c r="B1194" s="2" t="s">
        <v>210</v>
      </c>
      <c r="C1194" s="2" t="s">
        <v>1910</v>
      </c>
      <c r="D1194" s="2" t="s">
        <v>212</v>
      </c>
      <c r="E1194" s="2" t="s">
        <v>1643</v>
      </c>
      <c r="F1194" s="3"/>
    </row>
    <row r="1195" spans="1:6">
      <c r="A1195" s="2" t="s">
        <v>1912</v>
      </c>
      <c r="B1195" s="2" t="s">
        <v>210</v>
      </c>
      <c r="C1195" s="2" t="s">
        <v>1910</v>
      </c>
      <c r="D1195" s="2" t="s">
        <v>212</v>
      </c>
      <c r="E1195" s="2" t="s">
        <v>1643</v>
      </c>
      <c r="F1195" s="3"/>
    </row>
    <row r="1196" spans="1:6">
      <c r="A1196" s="2" t="s">
        <v>1913</v>
      </c>
      <c r="B1196" s="2" t="s">
        <v>210</v>
      </c>
      <c r="C1196" s="2" t="s">
        <v>1910</v>
      </c>
      <c r="D1196" s="2" t="s">
        <v>212</v>
      </c>
      <c r="E1196" s="2" t="s">
        <v>1643</v>
      </c>
      <c r="F1196" s="3"/>
    </row>
    <row r="1197" spans="1:6">
      <c r="A1197" s="2" t="s">
        <v>1914</v>
      </c>
      <c r="B1197" s="2" t="s">
        <v>210</v>
      </c>
      <c r="C1197" s="2" t="s">
        <v>1915</v>
      </c>
      <c r="D1197" s="2" t="s">
        <v>212</v>
      </c>
      <c r="E1197" s="2" t="s">
        <v>1643</v>
      </c>
      <c r="F1197" s="3"/>
    </row>
    <row r="1198" spans="1:6">
      <c r="A1198" s="2" t="s">
        <v>1916</v>
      </c>
      <c r="B1198" s="2" t="s">
        <v>210</v>
      </c>
      <c r="C1198" s="2" t="s">
        <v>1915</v>
      </c>
      <c r="D1198" s="2" t="s">
        <v>212</v>
      </c>
      <c r="E1198" s="2" t="s">
        <v>1643</v>
      </c>
      <c r="F1198" s="3"/>
    </row>
    <row r="1199" spans="1:6">
      <c r="A1199" s="2" t="s">
        <v>1917</v>
      </c>
      <c r="B1199" s="2" t="s">
        <v>210</v>
      </c>
      <c r="C1199" s="2" t="s">
        <v>1915</v>
      </c>
      <c r="D1199" s="2" t="s">
        <v>212</v>
      </c>
      <c r="E1199" s="2" t="s">
        <v>1643</v>
      </c>
      <c r="F1199" s="3"/>
    </row>
    <row r="1200" spans="1:6">
      <c r="A1200" s="2" t="s">
        <v>1918</v>
      </c>
      <c r="B1200" s="2" t="s">
        <v>210</v>
      </c>
      <c r="C1200" s="2" t="s">
        <v>1919</v>
      </c>
      <c r="D1200" s="2" t="s">
        <v>212</v>
      </c>
      <c r="E1200" s="2" t="s">
        <v>1643</v>
      </c>
      <c r="F1200" s="3"/>
    </row>
    <row r="1201" spans="1:6">
      <c r="A1201" s="2" t="s">
        <v>1920</v>
      </c>
      <c r="B1201" s="2" t="s">
        <v>210</v>
      </c>
      <c r="C1201" s="2" t="s">
        <v>1919</v>
      </c>
      <c r="D1201" s="2" t="s">
        <v>212</v>
      </c>
      <c r="E1201" s="2" t="s">
        <v>1643</v>
      </c>
      <c r="F1201" s="3"/>
    </row>
    <row r="1202" spans="1:6">
      <c r="A1202" s="2" t="s">
        <v>1921</v>
      </c>
      <c r="B1202" s="2" t="s">
        <v>210</v>
      </c>
      <c r="C1202" s="2" t="s">
        <v>1919</v>
      </c>
      <c r="D1202" s="2" t="s">
        <v>212</v>
      </c>
      <c r="E1202" s="2" t="s">
        <v>1643</v>
      </c>
      <c r="F1202" s="3"/>
    </row>
    <row r="1203" spans="1:6">
      <c r="A1203" s="2" t="s">
        <v>1922</v>
      </c>
      <c r="B1203" s="2" t="s">
        <v>210</v>
      </c>
      <c r="C1203" s="2" t="s">
        <v>1919</v>
      </c>
      <c r="D1203" s="2" t="s">
        <v>212</v>
      </c>
      <c r="E1203" s="2" t="s">
        <v>1643</v>
      </c>
      <c r="F1203" s="3"/>
    </row>
    <row r="1204" spans="1:6">
      <c r="A1204" s="2" t="s">
        <v>1923</v>
      </c>
      <c r="B1204" s="2" t="s">
        <v>210</v>
      </c>
      <c r="C1204" s="2" t="s">
        <v>1924</v>
      </c>
      <c r="D1204" s="2" t="s">
        <v>212</v>
      </c>
      <c r="E1204" s="2" t="s">
        <v>1643</v>
      </c>
      <c r="F1204" s="3"/>
    </row>
    <row r="1205" spans="1:6">
      <c r="A1205" s="2" t="s">
        <v>1925</v>
      </c>
      <c r="B1205" s="2" t="s">
        <v>210</v>
      </c>
      <c r="C1205" s="2" t="s">
        <v>1924</v>
      </c>
      <c r="D1205" s="2" t="s">
        <v>212</v>
      </c>
      <c r="E1205" s="2" t="s">
        <v>1643</v>
      </c>
      <c r="F1205" s="3"/>
    </row>
    <row r="1206" spans="1:6">
      <c r="A1206" s="2" t="s">
        <v>1926</v>
      </c>
      <c r="B1206" s="2" t="s">
        <v>210</v>
      </c>
      <c r="C1206" s="2" t="s">
        <v>1924</v>
      </c>
      <c r="D1206" s="2" t="s">
        <v>212</v>
      </c>
      <c r="E1206" s="2" t="s">
        <v>1643</v>
      </c>
      <c r="F1206" s="3"/>
    </row>
    <row r="1207" spans="1:6">
      <c r="A1207" s="2" t="s">
        <v>1927</v>
      </c>
      <c r="B1207" s="2" t="s">
        <v>210</v>
      </c>
      <c r="C1207" s="2" t="s">
        <v>1924</v>
      </c>
      <c r="D1207" s="2" t="s">
        <v>212</v>
      </c>
      <c r="E1207" s="2" t="s">
        <v>1643</v>
      </c>
      <c r="F1207" s="3"/>
    </row>
    <row r="1208" spans="1:6">
      <c r="A1208" s="2" t="s">
        <v>1667</v>
      </c>
      <c r="B1208" s="2" t="s">
        <v>210</v>
      </c>
      <c r="C1208" s="2" t="s">
        <v>1928</v>
      </c>
      <c r="D1208" s="2" t="s">
        <v>212</v>
      </c>
      <c r="E1208" s="2" t="s">
        <v>1712</v>
      </c>
      <c r="F1208" s="3"/>
    </row>
    <row r="1209" spans="1:6">
      <c r="A1209" s="2" t="s">
        <v>1929</v>
      </c>
      <c r="B1209" s="2" t="s">
        <v>210</v>
      </c>
      <c r="C1209" s="2" t="s">
        <v>1928</v>
      </c>
      <c r="D1209" s="2" t="s">
        <v>212</v>
      </c>
      <c r="E1209" s="2" t="s">
        <v>1643</v>
      </c>
      <c r="F1209" s="3"/>
    </row>
    <row r="1210" spans="1:6">
      <c r="A1210" s="2" t="s">
        <v>1930</v>
      </c>
      <c r="B1210" s="2" t="s">
        <v>210</v>
      </c>
      <c r="C1210" s="2" t="s">
        <v>1928</v>
      </c>
      <c r="D1210" s="2" t="s">
        <v>212</v>
      </c>
      <c r="E1210" s="2" t="s">
        <v>1643</v>
      </c>
      <c r="F1210" s="3"/>
    </row>
    <row r="1211" spans="1:6">
      <c r="A1211" s="2" t="s">
        <v>1931</v>
      </c>
      <c r="B1211" s="2" t="s">
        <v>210</v>
      </c>
      <c r="C1211" s="2" t="s">
        <v>1928</v>
      </c>
      <c r="D1211" s="2" t="s">
        <v>212</v>
      </c>
      <c r="E1211" s="2" t="s">
        <v>1643</v>
      </c>
      <c r="F1211" s="3"/>
    </row>
    <row r="1212" spans="1:6">
      <c r="A1212" s="2" t="s">
        <v>1932</v>
      </c>
      <c r="B1212" s="2" t="s">
        <v>210</v>
      </c>
      <c r="C1212" s="2" t="s">
        <v>1928</v>
      </c>
      <c r="D1212" s="2" t="s">
        <v>212</v>
      </c>
      <c r="E1212" s="2" t="s">
        <v>1643</v>
      </c>
      <c r="F1212" s="3"/>
    </row>
    <row r="1213" spans="1:6">
      <c r="A1213" s="2" t="s">
        <v>1670</v>
      </c>
      <c r="B1213" s="2" t="s">
        <v>210</v>
      </c>
      <c r="C1213" s="2" t="s">
        <v>1928</v>
      </c>
      <c r="D1213" s="2" t="s">
        <v>212</v>
      </c>
      <c r="E1213" s="2" t="s">
        <v>1712</v>
      </c>
      <c r="F1213" s="3"/>
    </row>
    <row r="1214" spans="1:6">
      <c r="A1214" s="2" t="s">
        <v>1933</v>
      </c>
      <c r="B1214" s="2" t="s">
        <v>210</v>
      </c>
      <c r="C1214" s="2" t="s">
        <v>1934</v>
      </c>
      <c r="D1214" s="2" t="s">
        <v>212</v>
      </c>
      <c r="E1214" s="2" t="s">
        <v>1935</v>
      </c>
      <c r="F1214" s="3"/>
    </row>
    <row r="1215" spans="1:6">
      <c r="A1215" s="2" t="s">
        <v>217</v>
      </c>
      <c r="B1215" s="2" t="s">
        <v>210</v>
      </c>
      <c r="C1215" s="2" t="s">
        <v>1936</v>
      </c>
      <c r="D1215" s="2" t="s">
        <v>212</v>
      </c>
      <c r="E1215" s="2" t="s">
        <v>1937</v>
      </c>
      <c r="F1215" s="3"/>
    </row>
    <row r="1216" spans="1:6">
      <c r="A1216" s="2" t="s">
        <v>1938</v>
      </c>
      <c r="B1216" s="2" t="s">
        <v>210</v>
      </c>
      <c r="C1216" s="2" t="s">
        <v>1939</v>
      </c>
      <c r="D1216" s="2" t="s">
        <v>212</v>
      </c>
      <c r="E1216" s="2" t="s">
        <v>1151</v>
      </c>
      <c r="F1216" s="3"/>
    </row>
    <row r="1217" spans="1:6">
      <c r="A1217" s="2" t="s">
        <v>1940</v>
      </c>
      <c r="B1217" s="2" t="s">
        <v>210</v>
      </c>
      <c r="C1217" s="2" t="s">
        <v>1941</v>
      </c>
      <c r="D1217" s="2" t="s">
        <v>212</v>
      </c>
      <c r="E1217" s="2" t="s">
        <v>389</v>
      </c>
      <c r="F1217" s="3"/>
    </row>
    <row r="1218" spans="1:6">
      <c r="A1218" s="2" t="s">
        <v>1942</v>
      </c>
      <c r="B1218" s="2" t="s">
        <v>210</v>
      </c>
      <c r="C1218" s="2" t="s">
        <v>1943</v>
      </c>
      <c r="D1218" s="2" t="s">
        <v>212</v>
      </c>
      <c r="E1218" s="2" t="s">
        <v>1071</v>
      </c>
      <c r="F1218" s="3"/>
    </row>
    <row r="1219" spans="1:6">
      <c r="A1219" s="2" t="s">
        <v>1944</v>
      </c>
      <c r="B1219" s="2" t="s">
        <v>210</v>
      </c>
      <c r="C1219" s="2" t="s">
        <v>1943</v>
      </c>
      <c r="D1219" s="2" t="s">
        <v>212</v>
      </c>
      <c r="E1219" s="2" t="s">
        <v>1945</v>
      </c>
      <c r="F1219" s="3"/>
    </row>
    <row r="1220" spans="1:6">
      <c r="A1220" s="2" t="s">
        <v>1946</v>
      </c>
      <c r="B1220" s="2" t="s">
        <v>210</v>
      </c>
      <c r="C1220" s="2" t="s">
        <v>1943</v>
      </c>
      <c r="D1220" s="2" t="s">
        <v>212</v>
      </c>
      <c r="E1220" s="2" t="s">
        <v>576</v>
      </c>
      <c r="F1220" s="3"/>
    </row>
    <row r="1221" spans="1:6">
      <c r="A1221" s="2" t="s">
        <v>1947</v>
      </c>
      <c r="B1221" s="2" t="s">
        <v>210</v>
      </c>
      <c r="C1221" s="2" t="s">
        <v>1943</v>
      </c>
      <c r="D1221" s="2" t="s">
        <v>212</v>
      </c>
      <c r="E1221" s="2" t="s">
        <v>233</v>
      </c>
      <c r="F1221" s="3"/>
    </row>
    <row r="1222" spans="1:6">
      <c r="A1222" s="2" t="s">
        <v>1948</v>
      </c>
      <c r="B1222" s="2" t="s">
        <v>210</v>
      </c>
      <c r="C1222" s="2" t="s">
        <v>1943</v>
      </c>
      <c r="D1222" s="2" t="s">
        <v>212</v>
      </c>
      <c r="E1222" s="2" t="s">
        <v>1949</v>
      </c>
      <c r="F1222" s="3"/>
    </row>
    <row r="1223" spans="1:6">
      <c r="A1223" s="2" t="s">
        <v>1950</v>
      </c>
      <c r="B1223" s="2" t="s">
        <v>210</v>
      </c>
      <c r="C1223" s="2" t="s">
        <v>1943</v>
      </c>
      <c r="D1223" s="2" t="s">
        <v>212</v>
      </c>
      <c r="E1223" s="2" t="s">
        <v>1951</v>
      </c>
      <c r="F1223" s="3"/>
    </row>
    <row r="1224" spans="1:6">
      <c r="A1224" s="2" t="s">
        <v>1952</v>
      </c>
      <c r="B1224" s="2" t="s">
        <v>210</v>
      </c>
      <c r="C1224" s="2" t="s">
        <v>1943</v>
      </c>
      <c r="D1224" s="2" t="s">
        <v>212</v>
      </c>
      <c r="E1224" s="2" t="s">
        <v>1953</v>
      </c>
      <c r="F1224" s="3"/>
    </row>
    <row r="1225" spans="1:6">
      <c r="A1225" s="2" t="s">
        <v>1954</v>
      </c>
      <c r="B1225" s="2" t="s">
        <v>210</v>
      </c>
      <c r="C1225" s="2" t="s">
        <v>1943</v>
      </c>
      <c r="D1225" s="2" t="s">
        <v>212</v>
      </c>
      <c r="E1225" s="2" t="s">
        <v>1955</v>
      </c>
      <c r="F1225" s="3"/>
    </row>
    <row r="1226" spans="1:6">
      <c r="A1226" s="2" t="s">
        <v>1956</v>
      </c>
      <c r="B1226" s="2" t="s">
        <v>210</v>
      </c>
      <c r="C1226" s="2" t="s">
        <v>1957</v>
      </c>
      <c r="D1226" s="2" t="s">
        <v>212</v>
      </c>
      <c r="E1226" s="2" t="s">
        <v>1375</v>
      </c>
      <c r="F1226" s="3"/>
    </row>
    <row r="1227" spans="1:6">
      <c r="A1227" s="2" t="s">
        <v>1958</v>
      </c>
      <c r="B1227" s="2" t="s">
        <v>210</v>
      </c>
      <c r="C1227" s="2" t="s">
        <v>1959</v>
      </c>
      <c r="D1227" s="2" t="s">
        <v>212</v>
      </c>
      <c r="E1227" s="2" t="s">
        <v>1960</v>
      </c>
      <c r="F1227" s="3"/>
    </row>
    <row r="1228" spans="1:6">
      <c r="A1228" s="2" t="s">
        <v>1961</v>
      </c>
      <c r="B1228" s="2" t="s">
        <v>210</v>
      </c>
      <c r="C1228" s="2" t="s">
        <v>1962</v>
      </c>
      <c r="D1228" s="2" t="s">
        <v>212</v>
      </c>
      <c r="E1228" s="2" t="s">
        <v>389</v>
      </c>
      <c r="F1228" s="3"/>
    </row>
    <row r="1229" spans="1:6">
      <c r="A1229" s="2" t="s">
        <v>1963</v>
      </c>
      <c r="B1229" s="2" t="s">
        <v>210</v>
      </c>
      <c r="C1229" s="2" t="s">
        <v>1964</v>
      </c>
      <c r="D1229" s="2" t="s">
        <v>212</v>
      </c>
      <c r="E1229" s="2" t="s">
        <v>1965</v>
      </c>
      <c r="F1229" s="3"/>
    </row>
    <row r="1230" spans="1:6">
      <c r="A1230" s="2" t="s">
        <v>1966</v>
      </c>
      <c r="B1230" s="2" t="s">
        <v>210</v>
      </c>
      <c r="C1230" s="2" t="s">
        <v>1967</v>
      </c>
      <c r="D1230" s="2" t="s">
        <v>212</v>
      </c>
      <c r="E1230" s="2" t="s">
        <v>327</v>
      </c>
      <c r="F1230" s="3"/>
    </row>
    <row r="1231" spans="1:6">
      <c r="A1231" s="2"/>
      <c r="B1231" s="2" t="s">
        <v>210</v>
      </c>
      <c r="C1231" s="2" t="s">
        <v>1968</v>
      </c>
      <c r="D1231" s="2" t="s">
        <v>212</v>
      </c>
      <c r="E1231" s="2" t="s">
        <v>1969</v>
      </c>
      <c r="F1231" s="3"/>
    </row>
    <row r="1232" spans="1:6">
      <c r="A1232" s="2" t="s">
        <v>1970</v>
      </c>
      <c r="B1232" s="2" t="s">
        <v>210</v>
      </c>
      <c r="C1232" s="2" t="s">
        <v>1971</v>
      </c>
      <c r="D1232" s="2" t="s">
        <v>219</v>
      </c>
      <c r="E1232" s="2" t="s">
        <v>1972</v>
      </c>
      <c r="F1232" s="3"/>
    </row>
    <row r="1233" spans="1:6">
      <c r="A1233" s="2" t="s">
        <v>1973</v>
      </c>
      <c r="B1233" s="2" t="s">
        <v>210</v>
      </c>
      <c r="C1233" s="2" t="s">
        <v>1974</v>
      </c>
      <c r="D1233" s="2" t="s">
        <v>219</v>
      </c>
      <c r="E1233" s="2" t="s">
        <v>1975</v>
      </c>
      <c r="F1233" s="3"/>
    </row>
    <row r="1234" spans="1:6">
      <c r="A1234" s="2" t="s">
        <v>1976</v>
      </c>
      <c r="B1234" s="2" t="s">
        <v>210</v>
      </c>
      <c r="C1234" s="2" t="s">
        <v>1977</v>
      </c>
      <c r="D1234" s="2" t="s">
        <v>219</v>
      </c>
      <c r="E1234" s="2" t="s">
        <v>1975</v>
      </c>
      <c r="F1234" s="3"/>
    </row>
    <row r="1235" spans="1:6">
      <c r="A1235" s="2" t="s">
        <v>1978</v>
      </c>
      <c r="B1235" s="2" t="s">
        <v>210</v>
      </c>
      <c r="C1235" s="2" t="s">
        <v>1979</v>
      </c>
      <c r="D1235" s="2" t="s">
        <v>219</v>
      </c>
      <c r="E1235" s="2" t="s">
        <v>272</v>
      </c>
      <c r="F1235" s="3"/>
    </row>
    <row r="1236" spans="1:6">
      <c r="A1236" s="2"/>
      <c r="B1236" s="2" t="s">
        <v>210</v>
      </c>
      <c r="C1236" s="2" t="s">
        <v>1980</v>
      </c>
      <c r="D1236" s="2" t="s">
        <v>219</v>
      </c>
      <c r="E1236" s="2" t="s">
        <v>506</v>
      </c>
      <c r="F1236" s="3"/>
    </row>
    <row r="1237" spans="1:6">
      <c r="A1237" s="2" t="s">
        <v>1981</v>
      </c>
      <c r="B1237" s="2" t="s">
        <v>210</v>
      </c>
      <c r="C1237" s="2" t="s">
        <v>1982</v>
      </c>
      <c r="D1237" s="2" t="s">
        <v>219</v>
      </c>
      <c r="E1237" s="2" t="s">
        <v>1983</v>
      </c>
      <c r="F1237" s="3"/>
    </row>
    <row r="1238" spans="1:6">
      <c r="A1238" s="2"/>
      <c r="B1238" s="2" t="s">
        <v>210</v>
      </c>
      <c r="C1238" s="2" t="s">
        <v>1984</v>
      </c>
      <c r="D1238" s="2" t="s">
        <v>219</v>
      </c>
      <c r="E1238" s="2" t="s">
        <v>506</v>
      </c>
      <c r="F1238" s="3"/>
    </row>
    <row r="1239" spans="1:6">
      <c r="A1239" s="2" t="s">
        <v>1985</v>
      </c>
      <c r="B1239" s="2" t="s">
        <v>210</v>
      </c>
      <c r="C1239" s="2" t="s">
        <v>1986</v>
      </c>
      <c r="D1239" s="2" t="s">
        <v>219</v>
      </c>
      <c r="E1239" s="2" t="s">
        <v>272</v>
      </c>
      <c r="F1239" s="3"/>
    </row>
    <row r="1240" spans="1:6">
      <c r="A1240" s="2" t="s">
        <v>1987</v>
      </c>
      <c r="B1240" s="2" t="s">
        <v>210</v>
      </c>
      <c r="C1240" s="2" t="s">
        <v>1988</v>
      </c>
      <c r="D1240" s="2" t="s">
        <v>219</v>
      </c>
      <c r="E1240" s="2" t="s">
        <v>1983</v>
      </c>
      <c r="F1240" s="3"/>
    </row>
    <row r="1241" spans="1:6">
      <c r="A1241" s="2" t="s">
        <v>1989</v>
      </c>
      <c r="B1241" s="2" t="s">
        <v>210</v>
      </c>
      <c r="C1241" s="2" t="s">
        <v>1990</v>
      </c>
      <c r="D1241" s="2" t="s">
        <v>219</v>
      </c>
      <c r="E1241" s="2" t="s">
        <v>272</v>
      </c>
      <c r="F1241" s="3"/>
    </row>
    <row r="1242" spans="1:6">
      <c r="A1242" s="2" t="s">
        <v>1991</v>
      </c>
      <c r="B1242" s="2" t="s">
        <v>210</v>
      </c>
      <c r="C1242" s="2" t="s">
        <v>1992</v>
      </c>
      <c r="D1242" s="2" t="s">
        <v>219</v>
      </c>
      <c r="E1242" s="2" t="s">
        <v>1993</v>
      </c>
      <c r="F1242" s="3"/>
    </row>
    <row r="1243" spans="1:6">
      <c r="A1243" s="2" t="s">
        <v>1994</v>
      </c>
      <c r="B1243" s="2" t="s">
        <v>210</v>
      </c>
      <c r="C1243" s="2" t="s">
        <v>1995</v>
      </c>
      <c r="D1243" s="2" t="s">
        <v>219</v>
      </c>
      <c r="E1243" s="2" t="s">
        <v>1026</v>
      </c>
      <c r="F1243" s="3"/>
    </row>
    <row r="1244" spans="1:6">
      <c r="A1244" s="2" t="s">
        <v>1996</v>
      </c>
      <c r="B1244" s="2" t="s">
        <v>210</v>
      </c>
      <c r="C1244" s="2" t="s">
        <v>1997</v>
      </c>
      <c r="D1244" s="2" t="s">
        <v>219</v>
      </c>
      <c r="E1244" s="2" t="s">
        <v>1026</v>
      </c>
      <c r="F1244" s="3"/>
    </row>
    <row r="1245" spans="1:6">
      <c r="A1245" s="2"/>
      <c r="B1245" s="2" t="s">
        <v>210</v>
      </c>
      <c r="C1245" s="2" t="s">
        <v>1998</v>
      </c>
      <c r="D1245" s="2" t="s">
        <v>219</v>
      </c>
      <c r="E1245" s="2" t="s">
        <v>1999</v>
      </c>
      <c r="F1245" s="3"/>
    </row>
    <row r="1246" spans="1:6">
      <c r="A1246" s="2"/>
      <c r="B1246" s="2" t="s">
        <v>210</v>
      </c>
      <c r="C1246" s="2" t="s">
        <v>1998</v>
      </c>
      <c r="D1246" s="2" t="s">
        <v>219</v>
      </c>
      <c r="E1246" s="2" t="s">
        <v>1999</v>
      </c>
      <c r="F1246" s="3"/>
    </row>
    <row r="1247" spans="1:6">
      <c r="A1247" s="2"/>
      <c r="B1247" s="2" t="s">
        <v>210</v>
      </c>
      <c r="C1247" s="2" t="s">
        <v>1998</v>
      </c>
      <c r="D1247" s="2" t="s">
        <v>219</v>
      </c>
      <c r="E1247" s="2" t="s">
        <v>1999</v>
      </c>
      <c r="F1247" s="3"/>
    </row>
    <row r="1248" spans="1:6">
      <c r="A1248" s="2"/>
      <c r="B1248" s="2" t="s">
        <v>210</v>
      </c>
      <c r="C1248" s="2" t="s">
        <v>1998</v>
      </c>
      <c r="D1248" s="2" t="s">
        <v>219</v>
      </c>
      <c r="E1248" s="2" t="s">
        <v>1999</v>
      </c>
      <c r="F1248" s="3"/>
    </row>
    <row r="1249" spans="1:6">
      <c r="A1249" s="2" t="s">
        <v>2000</v>
      </c>
      <c r="B1249" s="2" t="s">
        <v>210</v>
      </c>
      <c r="C1249" s="2" t="s">
        <v>2001</v>
      </c>
      <c r="D1249" s="2" t="s">
        <v>219</v>
      </c>
      <c r="E1249" s="2" t="s">
        <v>1983</v>
      </c>
      <c r="F1249" s="3"/>
    </row>
    <row r="1250" spans="1:6">
      <c r="A1250" s="2" t="s">
        <v>2002</v>
      </c>
      <c r="B1250" s="2" t="s">
        <v>210</v>
      </c>
      <c r="C1250" s="2" t="s">
        <v>2003</v>
      </c>
      <c r="D1250" s="2" t="s">
        <v>219</v>
      </c>
      <c r="E1250" s="2" t="s">
        <v>272</v>
      </c>
      <c r="F1250" s="3"/>
    </row>
    <row r="1251" spans="1:6">
      <c r="A1251" s="2" t="s">
        <v>446</v>
      </c>
      <c r="B1251" s="2" t="s">
        <v>210</v>
      </c>
      <c r="C1251" s="2" t="s">
        <v>2003</v>
      </c>
      <c r="D1251" s="2" t="s">
        <v>219</v>
      </c>
      <c r="E1251" s="2" t="s">
        <v>272</v>
      </c>
      <c r="F1251" s="3"/>
    </row>
    <row r="1252" spans="1:6">
      <c r="A1252" s="2" t="s">
        <v>2004</v>
      </c>
      <c r="B1252" s="2" t="s">
        <v>210</v>
      </c>
      <c r="C1252" s="2" t="s">
        <v>2003</v>
      </c>
      <c r="D1252" s="2" t="s">
        <v>219</v>
      </c>
      <c r="E1252" s="2" t="s">
        <v>272</v>
      </c>
      <c r="F1252" s="3"/>
    </row>
    <row r="1253" spans="1:6">
      <c r="A1253" s="2" t="s">
        <v>148</v>
      </c>
      <c r="B1253" s="2" t="s">
        <v>210</v>
      </c>
      <c r="C1253" s="2" t="s">
        <v>2003</v>
      </c>
      <c r="D1253" s="2" t="s">
        <v>219</v>
      </c>
      <c r="E1253" s="2" t="s">
        <v>272</v>
      </c>
      <c r="F1253" s="3"/>
    </row>
    <row r="1254" spans="1:6">
      <c r="A1254" s="2" t="s">
        <v>2005</v>
      </c>
      <c r="B1254" s="2" t="s">
        <v>210</v>
      </c>
      <c r="C1254" s="2" t="s">
        <v>2003</v>
      </c>
      <c r="D1254" s="2" t="s">
        <v>219</v>
      </c>
      <c r="E1254" s="2" t="s">
        <v>272</v>
      </c>
      <c r="F1254" s="3"/>
    </row>
    <row r="1255" spans="1:6">
      <c r="A1255" s="2" t="s">
        <v>394</v>
      </c>
      <c r="B1255" s="2" t="s">
        <v>210</v>
      </c>
      <c r="C1255" s="2" t="s">
        <v>2003</v>
      </c>
      <c r="D1255" s="2" t="s">
        <v>219</v>
      </c>
      <c r="E1255" s="2" t="s">
        <v>272</v>
      </c>
      <c r="F1255" s="3"/>
    </row>
    <row r="1256" spans="1:6">
      <c r="A1256" s="2" t="s">
        <v>2006</v>
      </c>
      <c r="B1256" s="2" t="s">
        <v>210</v>
      </c>
      <c r="C1256" s="2" t="s">
        <v>2007</v>
      </c>
      <c r="D1256" s="2" t="s">
        <v>219</v>
      </c>
      <c r="E1256" s="2" t="s">
        <v>2008</v>
      </c>
      <c r="F1256" s="3"/>
    </row>
    <row r="1257" spans="1:6">
      <c r="A1257" s="2" t="s">
        <v>2009</v>
      </c>
      <c r="B1257" s="2" t="s">
        <v>210</v>
      </c>
      <c r="C1257" s="2" t="s">
        <v>2010</v>
      </c>
      <c r="D1257" s="2" t="s">
        <v>219</v>
      </c>
      <c r="E1257" s="2" t="s">
        <v>272</v>
      </c>
      <c r="F1257" s="3"/>
    </row>
    <row r="1258" spans="1:6">
      <c r="A1258" s="2" t="s">
        <v>2011</v>
      </c>
      <c r="B1258" s="2" t="s">
        <v>210</v>
      </c>
      <c r="C1258" s="2" t="s">
        <v>2012</v>
      </c>
      <c r="D1258" s="2" t="s">
        <v>219</v>
      </c>
      <c r="E1258" s="2" t="s">
        <v>1993</v>
      </c>
      <c r="F1258" s="3"/>
    </row>
    <row r="1259" spans="1:6">
      <c r="A1259" s="2" t="s">
        <v>2013</v>
      </c>
      <c r="B1259" s="2" t="s">
        <v>210</v>
      </c>
      <c r="C1259" s="2" t="s">
        <v>2014</v>
      </c>
      <c r="D1259" s="2" t="s">
        <v>219</v>
      </c>
      <c r="E1259" s="2" t="s">
        <v>272</v>
      </c>
      <c r="F1259" s="3"/>
    </row>
    <row r="1260" spans="1:6">
      <c r="A1260" s="2" t="s">
        <v>2015</v>
      </c>
      <c r="B1260" s="2" t="s">
        <v>210</v>
      </c>
      <c r="C1260" s="2" t="s">
        <v>2016</v>
      </c>
      <c r="D1260" s="2" t="s">
        <v>219</v>
      </c>
      <c r="E1260" s="2" t="s">
        <v>426</v>
      </c>
      <c r="F1260" s="3"/>
    </row>
    <row r="1261" spans="1:6">
      <c r="A1261" s="2" t="s">
        <v>2017</v>
      </c>
      <c r="B1261" s="2" t="s">
        <v>210</v>
      </c>
      <c r="C1261" s="2" t="s">
        <v>2018</v>
      </c>
      <c r="D1261" s="2" t="s">
        <v>219</v>
      </c>
      <c r="E1261" s="2" t="s">
        <v>2019</v>
      </c>
      <c r="F1261" s="3"/>
    </row>
    <row r="1262" spans="1:6">
      <c r="A1262" s="2" t="s">
        <v>2020</v>
      </c>
      <c r="B1262" s="2" t="s">
        <v>210</v>
      </c>
      <c r="C1262" s="2" t="s">
        <v>2018</v>
      </c>
      <c r="D1262" s="2" t="s">
        <v>219</v>
      </c>
      <c r="E1262" s="2" t="s">
        <v>2019</v>
      </c>
      <c r="F1262" s="3"/>
    </row>
    <row r="1263" spans="1:6">
      <c r="A1263" s="2" t="s">
        <v>2021</v>
      </c>
      <c r="B1263" s="2" t="s">
        <v>210</v>
      </c>
      <c r="C1263" s="2" t="s">
        <v>2018</v>
      </c>
      <c r="D1263" s="2" t="s">
        <v>219</v>
      </c>
      <c r="E1263" s="2" t="s">
        <v>2019</v>
      </c>
      <c r="F1263" s="3"/>
    </row>
    <row r="1264" spans="1:6">
      <c r="A1264" s="2" t="s">
        <v>2022</v>
      </c>
      <c r="B1264" s="2" t="s">
        <v>210</v>
      </c>
      <c r="C1264" s="2" t="s">
        <v>2018</v>
      </c>
      <c r="D1264" s="2" t="s">
        <v>219</v>
      </c>
      <c r="E1264" s="2" t="s">
        <v>2019</v>
      </c>
      <c r="F1264" s="3"/>
    </row>
    <row r="1265" spans="1:6">
      <c r="A1265" s="2" t="s">
        <v>2023</v>
      </c>
      <c r="B1265" s="2" t="s">
        <v>210</v>
      </c>
      <c r="C1265" s="2" t="s">
        <v>2018</v>
      </c>
      <c r="D1265" s="2" t="s">
        <v>219</v>
      </c>
      <c r="E1265" s="2" t="s">
        <v>2019</v>
      </c>
      <c r="F1265" s="3"/>
    </row>
    <row r="1266" spans="1:6">
      <c r="A1266" s="2" t="s">
        <v>2024</v>
      </c>
      <c r="B1266" s="2" t="s">
        <v>210</v>
      </c>
      <c r="C1266" s="2" t="s">
        <v>2018</v>
      </c>
      <c r="D1266" s="2" t="s">
        <v>219</v>
      </c>
      <c r="E1266" s="2" t="s">
        <v>2019</v>
      </c>
      <c r="F1266" s="3"/>
    </row>
    <row r="1267" spans="1:6">
      <c r="A1267" s="2" t="s">
        <v>2025</v>
      </c>
      <c r="B1267" s="2" t="s">
        <v>210</v>
      </c>
      <c r="C1267" s="2" t="s">
        <v>2018</v>
      </c>
      <c r="D1267" s="2" t="s">
        <v>219</v>
      </c>
      <c r="E1267" s="2" t="s">
        <v>2019</v>
      </c>
      <c r="F1267" s="3"/>
    </row>
    <row r="1268" spans="1:6">
      <c r="A1268" s="2" t="s">
        <v>2026</v>
      </c>
      <c r="B1268" s="2" t="s">
        <v>210</v>
      </c>
      <c r="C1268" s="2" t="s">
        <v>2018</v>
      </c>
      <c r="D1268" s="2" t="s">
        <v>219</v>
      </c>
      <c r="E1268" s="2" t="s">
        <v>2019</v>
      </c>
      <c r="F1268" s="3"/>
    </row>
    <row r="1269" spans="1:6">
      <c r="A1269" s="2" t="s">
        <v>2027</v>
      </c>
      <c r="B1269" s="2" t="s">
        <v>210</v>
      </c>
      <c r="C1269" s="2" t="s">
        <v>2018</v>
      </c>
      <c r="D1269" s="2" t="s">
        <v>219</v>
      </c>
      <c r="E1269" s="2" t="s">
        <v>2019</v>
      </c>
      <c r="F1269" s="3"/>
    </row>
    <row r="1270" spans="1:6">
      <c r="A1270" s="2" t="s">
        <v>2028</v>
      </c>
      <c r="B1270" s="2" t="s">
        <v>210</v>
      </c>
      <c r="C1270" s="2" t="s">
        <v>2018</v>
      </c>
      <c r="D1270" s="2" t="s">
        <v>219</v>
      </c>
      <c r="E1270" s="2" t="s">
        <v>2019</v>
      </c>
      <c r="F1270" s="3"/>
    </row>
    <row r="1271" spans="1:6">
      <c r="A1271" s="2" t="s">
        <v>2029</v>
      </c>
      <c r="B1271" s="2" t="s">
        <v>210</v>
      </c>
      <c r="C1271" s="2" t="s">
        <v>2018</v>
      </c>
      <c r="D1271" s="2" t="s">
        <v>219</v>
      </c>
      <c r="E1271" s="2" t="s">
        <v>2019</v>
      </c>
      <c r="F1271" s="3"/>
    </row>
    <row r="1272" spans="1:6">
      <c r="A1272" s="2" t="s">
        <v>2030</v>
      </c>
      <c r="B1272" s="2" t="s">
        <v>210</v>
      </c>
      <c r="C1272" s="2" t="s">
        <v>2018</v>
      </c>
      <c r="D1272" s="2" t="s">
        <v>219</v>
      </c>
      <c r="E1272" s="2" t="s">
        <v>2019</v>
      </c>
      <c r="F1272" s="3"/>
    </row>
    <row r="1273" spans="1:6">
      <c r="A1273" s="2" t="s">
        <v>2031</v>
      </c>
      <c r="B1273" s="2" t="s">
        <v>210</v>
      </c>
      <c r="C1273" s="2" t="s">
        <v>2018</v>
      </c>
      <c r="D1273" s="2" t="s">
        <v>219</v>
      </c>
      <c r="E1273" s="2" t="s">
        <v>2019</v>
      </c>
      <c r="F1273" s="3"/>
    </row>
    <row r="1274" spans="1:6">
      <c r="A1274" s="2" t="s">
        <v>470</v>
      </c>
      <c r="B1274" s="2" t="s">
        <v>210</v>
      </c>
      <c r="C1274" s="2" t="s">
        <v>2018</v>
      </c>
      <c r="D1274" s="2" t="s">
        <v>219</v>
      </c>
      <c r="E1274" s="2" t="s">
        <v>2019</v>
      </c>
      <c r="F1274" s="3"/>
    </row>
    <row r="1275" spans="1:6">
      <c r="A1275" s="2" t="s">
        <v>2032</v>
      </c>
      <c r="B1275" s="2" t="s">
        <v>210</v>
      </c>
      <c r="C1275" s="2" t="s">
        <v>2018</v>
      </c>
      <c r="D1275" s="2" t="s">
        <v>219</v>
      </c>
      <c r="E1275" s="2" t="s">
        <v>2019</v>
      </c>
      <c r="F1275" s="3"/>
    </row>
    <row r="1276" spans="1:6">
      <c r="A1276" s="2" t="s">
        <v>2033</v>
      </c>
      <c r="B1276" s="2" t="s">
        <v>210</v>
      </c>
      <c r="C1276" s="2" t="s">
        <v>2018</v>
      </c>
      <c r="D1276" s="2" t="s">
        <v>219</v>
      </c>
      <c r="E1276" s="2" t="s">
        <v>2019</v>
      </c>
      <c r="F1276" s="3"/>
    </row>
    <row r="1277" spans="1:6">
      <c r="A1277" s="2" t="s">
        <v>2034</v>
      </c>
      <c r="B1277" s="2" t="s">
        <v>210</v>
      </c>
      <c r="C1277" s="2" t="s">
        <v>2035</v>
      </c>
      <c r="D1277" s="2" t="s">
        <v>212</v>
      </c>
      <c r="E1277" s="2" t="s">
        <v>118</v>
      </c>
      <c r="F1277" s="3"/>
    </row>
    <row r="1278" spans="1:6">
      <c r="A1278" s="2" t="s">
        <v>2031</v>
      </c>
      <c r="B1278" s="2" t="s">
        <v>210</v>
      </c>
      <c r="C1278" s="2" t="s">
        <v>2036</v>
      </c>
      <c r="D1278" s="2" t="s">
        <v>212</v>
      </c>
      <c r="E1278" s="2" t="s">
        <v>2037</v>
      </c>
      <c r="F1278" s="3"/>
    </row>
    <row r="1279" spans="1:6">
      <c r="A1279" s="2" t="s">
        <v>2038</v>
      </c>
      <c r="B1279" s="2" t="s">
        <v>210</v>
      </c>
      <c r="C1279" s="2" t="s">
        <v>2039</v>
      </c>
      <c r="D1279" s="2" t="s">
        <v>212</v>
      </c>
      <c r="E1279" s="2" t="s">
        <v>986</v>
      </c>
      <c r="F1279" s="3"/>
    </row>
    <row r="1280" spans="1:6">
      <c r="A1280" s="2" t="s">
        <v>1353</v>
      </c>
      <c r="B1280" s="2" t="s">
        <v>210</v>
      </c>
      <c r="C1280" s="2" t="s">
        <v>2040</v>
      </c>
      <c r="D1280" s="2" t="s">
        <v>212</v>
      </c>
      <c r="E1280" s="2" t="s">
        <v>1200</v>
      </c>
      <c r="F1280" s="3"/>
    </row>
    <row r="1281" spans="1:6">
      <c r="A1281" s="2" t="s">
        <v>2041</v>
      </c>
      <c r="B1281" s="2" t="s">
        <v>210</v>
      </c>
      <c r="C1281" s="2" t="s">
        <v>2040</v>
      </c>
      <c r="D1281" s="2" t="s">
        <v>212</v>
      </c>
      <c r="E1281" s="2" t="s">
        <v>1200</v>
      </c>
      <c r="F1281" s="3"/>
    </row>
    <row r="1282" spans="1:6">
      <c r="A1282" s="2"/>
      <c r="B1282" s="2" t="s">
        <v>210</v>
      </c>
      <c r="C1282" s="2" t="s">
        <v>2042</v>
      </c>
      <c r="D1282" s="2" t="s">
        <v>212</v>
      </c>
      <c r="E1282" s="2" t="s">
        <v>2043</v>
      </c>
      <c r="F1282" s="3"/>
    </row>
    <row r="1283" spans="1:6">
      <c r="A1283" s="2"/>
      <c r="B1283" s="2" t="s">
        <v>210</v>
      </c>
      <c r="C1283" s="2" t="s">
        <v>2042</v>
      </c>
      <c r="D1283" s="2" t="s">
        <v>212</v>
      </c>
      <c r="E1283" s="2" t="s">
        <v>2043</v>
      </c>
      <c r="F1283" s="3"/>
    </row>
    <row r="1284" spans="1:6">
      <c r="A1284" s="2"/>
      <c r="B1284" s="2" t="s">
        <v>210</v>
      </c>
      <c r="C1284" s="2" t="s">
        <v>2042</v>
      </c>
      <c r="D1284" s="2" t="s">
        <v>212</v>
      </c>
      <c r="E1284" s="2" t="s">
        <v>2044</v>
      </c>
      <c r="F1284" s="3"/>
    </row>
    <row r="1285" spans="1:6">
      <c r="A1285" s="2"/>
      <c r="B1285" s="2" t="s">
        <v>210</v>
      </c>
      <c r="C1285" s="2" t="s">
        <v>2042</v>
      </c>
      <c r="D1285" s="2" t="s">
        <v>212</v>
      </c>
      <c r="E1285" s="2" t="s">
        <v>2043</v>
      </c>
      <c r="F1285" s="3"/>
    </row>
    <row r="1286" spans="1:6">
      <c r="A1286" s="2"/>
      <c r="B1286" s="2" t="s">
        <v>210</v>
      </c>
      <c r="C1286" s="2" t="s">
        <v>2042</v>
      </c>
      <c r="D1286" s="2" t="s">
        <v>212</v>
      </c>
      <c r="E1286" s="2" t="s">
        <v>2044</v>
      </c>
      <c r="F1286" s="3"/>
    </row>
    <row r="1287" spans="1:6">
      <c r="A1287" s="2"/>
      <c r="B1287" s="2" t="s">
        <v>210</v>
      </c>
      <c r="C1287" s="2" t="s">
        <v>2042</v>
      </c>
      <c r="D1287" s="2" t="s">
        <v>212</v>
      </c>
      <c r="E1287" s="2" t="s">
        <v>2043</v>
      </c>
      <c r="F1287" s="3"/>
    </row>
    <row r="1288" spans="1:6">
      <c r="A1288" s="2"/>
      <c r="B1288" s="2" t="s">
        <v>210</v>
      </c>
      <c r="C1288" s="2" t="s">
        <v>2042</v>
      </c>
      <c r="D1288" s="2" t="s">
        <v>212</v>
      </c>
      <c r="E1288" s="2" t="s">
        <v>2043</v>
      </c>
      <c r="F1288" s="3"/>
    </row>
    <row r="1289" spans="1:6">
      <c r="A1289" s="2"/>
      <c r="B1289" s="2" t="s">
        <v>210</v>
      </c>
      <c r="C1289" s="2" t="s">
        <v>2042</v>
      </c>
      <c r="D1289" s="2" t="s">
        <v>212</v>
      </c>
      <c r="E1289" s="2" t="s">
        <v>2043</v>
      </c>
      <c r="F1289" s="3"/>
    </row>
    <row r="1290" spans="1:6">
      <c r="A1290" s="2"/>
      <c r="B1290" s="2" t="s">
        <v>210</v>
      </c>
      <c r="C1290" s="2" t="s">
        <v>2042</v>
      </c>
      <c r="D1290" s="2" t="s">
        <v>212</v>
      </c>
      <c r="E1290" s="2" t="s">
        <v>2043</v>
      </c>
      <c r="F1290" s="3"/>
    </row>
    <row r="1291" spans="1:6">
      <c r="A1291" s="2"/>
      <c r="B1291" s="2" t="s">
        <v>210</v>
      </c>
      <c r="C1291" s="2" t="s">
        <v>2042</v>
      </c>
      <c r="D1291" s="2" t="s">
        <v>212</v>
      </c>
      <c r="E1291" s="2" t="s">
        <v>2043</v>
      </c>
      <c r="F1291" s="3"/>
    </row>
    <row r="1292" spans="1:6">
      <c r="A1292" s="2"/>
      <c r="B1292" s="2" t="s">
        <v>210</v>
      </c>
      <c r="C1292" s="2" t="s">
        <v>2042</v>
      </c>
      <c r="D1292" s="2" t="s">
        <v>212</v>
      </c>
      <c r="E1292" s="2" t="s">
        <v>2045</v>
      </c>
      <c r="F1292" s="3"/>
    </row>
    <row r="1293" spans="1:6">
      <c r="A1293" s="2"/>
      <c r="B1293" s="2" t="s">
        <v>210</v>
      </c>
      <c r="C1293" s="2" t="s">
        <v>2042</v>
      </c>
      <c r="D1293" s="2" t="s">
        <v>212</v>
      </c>
      <c r="E1293" s="2" t="s">
        <v>2045</v>
      </c>
      <c r="F1293" s="3"/>
    </row>
    <row r="1294" spans="1:6">
      <c r="A1294" s="2"/>
      <c r="B1294" s="2" t="s">
        <v>210</v>
      </c>
      <c r="C1294" s="2" t="s">
        <v>2042</v>
      </c>
      <c r="D1294" s="2" t="s">
        <v>212</v>
      </c>
      <c r="E1294" s="2" t="s">
        <v>2045</v>
      </c>
      <c r="F1294" s="3"/>
    </row>
    <row r="1295" spans="1:6">
      <c r="A1295" s="2"/>
      <c r="B1295" s="2" t="s">
        <v>210</v>
      </c>
      <c r="C1295" s="2" t="s">
        <v>2042</v>
      </c>
      <c r="D1295" s="2" t="s">
        <v>212</v>
      </c>
      <c r="E1295" s="2" t="s">
        <v>2046</v>
      </c>
      <c r="F1295" s="3"/>
    </row>
    <row r="1296" spans="1:6">
      <c r="A1296" s="2"/>
      <c r="B1296" s="2" t="s">
        <v>210</v>
      </c>
      <c r="C1296" s="2" t="s">
        <v>2042</v>
      </c>
      <c r="D1296" s="2" t="s">
        <v>212</v>
      </c>
      <c r="E1296" s="2" t="s">
        <v>2046</v>
      </c>
      <c r="F1296" s="3"/>
    </row>
    <row r="1297" spans="1:6">
      <c r="A1297" s="2"/>
      <c r="B1297" s="2" t="s">
        <v>210</v>
      </c>
      <c r="C1297" s="2" t="s">
        <v>2042</v>
      </c>
      <c r="D1297" s="2" t="s">
        <v>212</v>
      </c>
      <c r="E1297" s="2" t="s">
        <v>2046</v>
      </c>
      <c r="F1297" s="3"/>
    </row>
    <row r="1298" spans="1:6">
      <c r="A1298" s="2"/>
      <c r="B1298" s="2" t="s">
        <v>210</v>
      </c>
      <c r="C1298" s="2" t="s">
        <v>2042</v>
      </c>
      <c r="D1298" s="2" t="s">
        <v>212</v>
      </c>
      <c r="E1298" s="2" t="s">
        <v>2046</v>
      </c>
      <c r="F1298" s="3"/>
    </row>
    <row r="1299" spans="1:6">
      <c r="A1299" s="2"/>
      <c r="B1299" s="2" t="s">
        <v>210</v>
      </c>
      <c r="C1299" s="2" t="s">
        <v>2042</v>
      </c>
      <c r="D1299" s="2" t="s">
        <v>212</v>
      </c>
      <c r="E1299" s="2" t="s">
        <v>2046</v>
      </c>
      <c r="F1299" s="3"/>
    </row>
    <row r="1300" spans="1:6">
      <c r="A1300" s="2"/>
      <c r="B1300" s="2" t="s">
        <v>210</v>
      </c>
      <c r="C1300" s="2" t="s">
        <v>2042</v>
      </c>
      <c r="D1300" s="2" t="s">
        <v>212</v>
      </c>
      <c r="E1300" s="2" t="s">
        <v>2044</v>
      </c>
      <c r="F1300" s="3"/>
    </row>
    <row r="1301" spans="1:6">
      <c r="A1301" s="2"/>
      <c r="B1301" s="2" t="s">
        <v>210</v>
      </c>
      <c r="C1301" s="2" t="s">
        <v>2042</v>
      </c>
      <c r="D1301" s="2" t="s">
        <v>212</v>
      </c>
      <c r="E1301" s="2" t="s">
        <v>2044</v>
      </c>
      <c r="F1301" s="3"/>
    </row>
    <row r="1302" spans="1:6">
      <c r="A1302" s="2"/>
      <c r="B1302" s="2" t="s">
        <v>210</v>
      </c>
      <c r="C1302" s="2" t="s">
        <v>2042</v>
      </c>
      <c r="D1302" s="2" t="s">
        <v>212</v>
      </c>
      <c r="E1302" s="2" t="s">
        <v>2044</v>
      </c>
      <c r="F1302" s="3"/>
    </row>
    <row r="1303" spans="1:6">
      <c r="A1303" s="2"/>
      <c r="B1303" s="2" t="s">
        <v>210</v>
      </c>
      <c r="C1303" s="2" t="s">
        <v>2042</v>
      </c>
      <c r="D1303" s="2" t="s">
        <v>212</v>
      </c>
      <c r="E1303" s="2" t="s">
        <v>2044</v>
      </c>
      <c r="F1303" s="3"/>
    </row>
    <row r="1304" spans="1:6">
      <c r="A1304" s="2"/>
      <c r="B1304" s="2" t="s">
        <v>210</v>
      </c>
      <c r="C1304" s="2" t="s">
        <v>2042</v>
      </c>
      <c r="D1304" s="2" t="s">
        <v>212</v>
      </c>
      <c r="E1304" s="2" t="s">
        <v>2044</v>
      </c>
      <c r="F1304" s="3"/>
    </row>
    <row r="1305" spans="1:6">
      <c r="A1305" s="2"/>
      <c r="B1305" s="2" t="s">
        <v>210</v>
      </c>
      <c r="C1305" s="2" t="s">
        <v>2042</v>
      </c>
      <c r="D1305" s="2" t="s">
        <v>212</v>
      </c>
      <c r="E1305" s="2" t="s">
        <v>2044</v>
      </c>
      <c r="F1305" s="3"/>
    </row>
    <row r="1306" spans="1:6">
      <c r="A1306" s="2"/>
      <c r="B1306" s="2" t="s">
        <v>210</v>
      </c>
      <c r="C1306" s="2" t="s">
        <v>2042</v>
      </c>
      <c r="D1306" s="2" t="s">
        <v>212</v>
      </c>
      <c r="E1306" s="2" t="s">
        <v>2044</v>
      </c>
      <c r="F1306" s="3"/>
    </row>
    <row r="1307" spans="1:6">
      <c r="A1307" s="2" t="s">
        <v>2047</v>
      </c>
      <c r="B1307" s="2" t="s">
        <v>210</v>
      </c>
      <c r="C1307" s="2" t="s">
        <v>2042</v>
      </c>
      <c r="D1307" s="2" t="s">
        <v>212</v>
      </c>
      <c r="E1307" s="2" t="s">
        <v>2048</v>
      </c>
      <c r="F1307" s="3"/>
    </row>
    <row r="1308" spans="1:6">
      <c r="A1308" s="2"/>
      <c r="B1308" s="2" t="s">
        <v>210</v>
      </c>
      <c r="C1308" s="2" t="s">
        <v>2042</v>
      </c>
      <c r="D1308" s="2" t="s">
        <v>212</v>
      </c>
      <c r="E1308" s="2" t="s">
        <v>2044</v>
      </c>
      <c r="F1308" s="3"/>
    </row>
    <row r="1309" spans="1:6">
      <c r="A1309" s="2"/>
      <c r="B1309" s="2" t="s">
        <v>210</v>
      </c>
      <c r="C1309" s="2" t="s">
        <v>2042</v>
      </c>
      <c r="D1309" s="2" t="s">
        <v>212</v>
      </c>
      <c r="E1309" s="2" t="s">
        <v>2044</v>
      </c>
      <c r="F1309" s="3"/>
    </row>
    <row r="1310" spans="1:6">
      <c r="A1310" s="2"/>
      <c r="B1310" s="2" t="s">
        <v>210</v>
      </c>
      <c r="C1310" s="2" t="s">
        <v>2042</v>
      </c>
      <c r="D1310" s="2" t="s">
        <v>212</v>
      </c>
      <c r="E1310" s="2" t="s">
        <v>2044</v>
      </c>
      <c r="F1310" s="3"/>
    </row>
    <row r="1311" spans="1:6">
      <c r="A1311" s="2"/>
      <c r="B1311" s="2" t="s">
        <v>210</v>
      </c>
      <c r="C1311" s="2" t="s">
        <v>2042</v>
      </c>
      <c r="D1311" s="2" t="s">
        <v>212</v>
      </c>
      <c r="E1311" s="2" t="s">
        <v>2044</v>
      </c>
      <c r="F1311" s="3"/>
    </row>
    <row r="1312" spans="1:6">
      <c r="A1312" s="2"/>
      <c r="B1312" s="2" t="s">
        <v>210</v>
      </c>
      <c r="C1312" s="2" t="s">
        <v>2042</v>
      </c>
      <c r="D1312" s="2" t="s">
        <v>212</v>
      </c>
      <c r="E1312" s="2" t="s">
        <v>2044</v>
      </c>
      <c r="F1312" s="3"/>
    </row>
    <row r="1313" spans="1:6">
      <c r="A1313" s="2" t="s">
        <v>2049</v>
      </c>
      <c r="B1313" s="2" t="s">
        <v>210</v>
      </c>
      <c r="C1313" s="2" t="s">
        <v>2050</v>
      </c>
      <c r="D1313" s="2" t="s">
        <v>212</v>
      </c>
      <c r="E1313" s="2" t="s">
        <v>226</v>
      </c>
      <c r="F1313" s="3"/>
    </row>
    <row r="1314" spans="1:6">
      <c r="A1314" s="2" t="s">
        <v>2051</v>
      </c>
      <c r="B1314" s="2" t="s">
        <v>210</v>
      </c>
      <c r="C1314" s="2" t="s">
        <v>2052</v>
      </c>
      <c r="D1314" s="2" t="s">
        <v>212</v>
      </c>
      <c r="E1314" s="2" t="s">
        <v>361</v>
      </c>
      <c r="F1314" s="3"/>
    </row>
    <row r="1315" spans="1:6">
      <c r="A1315" s="2" t="s">
        <v>2053</v>
      </c>
      <c r="B1315" s="2" t="s">
        <v>210</v>
      </c>
      <c r="C1315" s="2" t="s">
        <v>2054</v>
      </c>
      <c r="D1315" s="2" t="s">
        <v>212</v>
      </c>
      <c r="E1315" s="2" t="s">
        <v>231</v>
      </c>
      <c r="F1315" s="3"/>
    </row>
    <row r="1316" spans="1:6">
      <c r="A1316" s="2" t="s">
        <v>2055</v>
      </c>
      <c r="B1316" s="2" t="s">
        <v>210</v>
      </c>
      <c r="C1316" s="2" t="s">
        <v>2054</v>
      </c>
      <c r="D1316" s="2" t="s">
        <v>212</v>
      </c>
      <c r="E1316" s="2" t="s">
        <v>2056</v>
      </c>
      <c r="F1316" s="3"/>
    </row>
    <row r="1317" spans="1:6">
      <c r="A1317" s="2" t="s">
        <v>2057</v>
      </c>
      <c r="B1317" s="2" t="s">
        <v>210</v>
      </c>
      <c r="C1317" s="2" t="s">
        <v>2054</v>
      </c>
      <c r="D1317" s="2" t="s">
        <v>212</v>
      </c>
      <c r="E1317" s="2" t="s">
        <v>220</v>
      </c>
      <c r="F1317" s="3"/>
    </row>
    <row r="1318" spans="1:6">
      <c r="A1318" s="2" t="s">
        <v>2058</v>
      </c>
      <c r="B1318" s="2" t="s">
        <v>210</v>
      </c>
      <c r="C1318" s="2" t="s">
        <v>2054</v>
      </c>
      <c r="D1318" s="2" t="s">
        <v>212</v>
      </c>
      <c r="E1318" s="2" t="s">
        <v>997</v>
      </c>
      <c r="F1318" s="3"/>
    </row>
    <row r="1319" spans="1:6">
      <c r="A1319" s="2" t="s">
        <v>2059</v>
      </c>
      <c r="B1319" s="2" t="s">
        <v>210</v>
      </c>
      <c r="C1319" s="2" t="s">
        <v>2054</v>
      </c>
      <c r="D1319" s="2" t="s">
        <v>212</v>
      </c>
      <c r="E1319" s="2" t="s">
        <v>1071</v>
      </c>
      <c r="F1319" s="3"/>
    </row>
    <row r="1320" spans="1:6">
      <c r="A1320" s="2" t="s">
        <v>2060</v>
      </c>
      <c r="B1320" s="2" t="s">
        <v>210</v>
      </c>
      <c r="C1320" s="2" t="s">
        <v>2054</v>
      </c>
      <c r="D1320" s="2" t="s">
        <v>212</v>
      </c>
      <c r="E1320" s="2" t="s">
        <v>361</v>
      </c>
      <c r="F1320" s="3"/>
    </row>
    <row r="1321" spans="1:6">
      <c r="A1321" s="2" t="s">
        <v>2061</v>
      </c>
      <c r="B1321" s="2" t="s">
        <v>210</v>
      </c>
      <c r="C1321" s="2" t="s">
        <v>2054</v>
      </c>
      <c r="D1321" s="2" t="s">
        <v>212</v>
      </c>
      <c r="E1321" s="2" t="s">
        <v>118</v>
      </c>
      <c r="F1321" s="3"/>
    </row>
    <row r="1322" spans="1:6">
      <c r="A1322" s="2" t="s">
        <v>2062</v>
      </c>
      <c r="B1322" s="2" t="s">
        <v>210</v>
      </c>
      <c r="C1322" s="2" t="s">
        <v>2054</v>
      </c>
      <c r="D1322" s="2" t="s">
        <v>212</v>
      </c>
      <c r="E1322" s="2" t="s">
        <v>1363</v>
      </c>
      <c r="F1322" s="3"/>
    </row>
    <row r="1323" spans="1:6">
      <c r="A1323" s="2" t="s">
        <v>2063</v>
      </c>
      <c r="B1323" s="2" t="s">
        <v>210</v>
      </c>
      <c r="C1323" s="2" t="s">
        <v>2064</v>
      </c>
      <c r="D1323" s="2" t="s">
        <v>212</v>
      </c>
      <c r="E1323" s="2" t="s">
        <v>272</v>
      </c>
      <c r="F1323" s="3"/>
    </row>
    <row r="1324" spans="1:6">
      <c r="A1324" s="2" t="s">
        <v>2065</v>
      </c>
      <c r="B1324" s="2" t="s">
        <v>210</v>
      </c>
      <c r="C1324" s="2" t="s">
        <v>2066</v>
      </c>
      <c r="D1324" s="2" t="s">
        <v>212</v>
      </c>
      <c r="E1324" s="2" t="s">
        <v>1071</v>
      </c>
      <c r="F1324" s="3"/>
    </row>
    <row r="1325" spans="1:6">
      <c r="A1325" s="2" t="s">
        <v>2067</v>
      </c>
      <c r="B1325" s="2" t="s">
        <v>210</v>
      </c>
      <c r="C1325" s="2" t="s">
        <v>2068</v>
      </c>
      <c r="D1325" s="2" t="s">
        <v>212</v>
      </c>
      <c r="E1325" s="2" t="s">
        <v>258</v>
      </c>
      <c r="F1325" s="3"/>
    </row>
    <row r="1326" spans="1:6">
      <c r="A1326" s="2" t="s">
        <v>2069</v>
      </c>
      <c r="B1326" s="2" t="s">
        <v>210</v>
      </c>
      <c r="C1326" s="2" t="s">
        <v>2070</v>
      </c>
      <c r="D1326" s="2" t="s">
        <v>212</v>
      </c>
      <c r="E1326" s="2" t="s">
        <v>226</v>
      </c>
      <c r="F1326" s="3"/>
    </row>
    <row r="1327" spans="1:6">
      <c r="A1327" s="2" t="s">
        <v>2071</v>
      </c>
      <c r="B1327" s="2" t="s">
        <v>210</v>
      </c>
      <c r="C1327" s="2" t="s">
        <v>2072</v>
      </c>
      <c r="D1327" s="2" t="s">
        <v>212</v>
      </c>
      <c r="E1327" s="2" t="s">
        <v>327</v>
      </c>
      <c r="F1327" s="3"/>
    </row>
    <row r="1328" spans="1:6">
      <c r="A1328" s="2" t="s">
        <v>2073</v>
      </c>
      <c r="B1328" s="2" t="s">
        <v>210</v>
      </c>
      <c r="C1328" s="2" t="s">
        <v>2074</v>
      </c>
      <c r="D1328" s="2" t="s">
        <v>212</v>
      </c>
      <c r="E1328" s="2" t="s">
        <v>950</v>
      </c>
      <c r="F1328" s="3"/>
    </row>
    <row r="1329" spans="1:6">
      <c r="A1329" s="2" t="s">
        <v>2075</v>
      </c>
      <c r="B1329" s="2" t="s">
        <v>210</v>
      </c>
      <c r="C1329" s="2" t="s">
        <v>2076</v>
      </c>
      <c r="D1329" s="2" t="s">
        <v>212</v>
      </c>
      <c r="E1329" s="2" t="s">
        <v>1332</v>
      </c>
      <c r="F1329" s="3"/>
    </row>
    <row r="1330" spans="1:6">
      <c r="A1330" s="2" t="s">
        <v>2077</v>
      </c>
      <c r="B1330" s="2" t="s">
        <v>210</v>
      </c>
      <c r="C1330" s="2" t="s">
        <v>2078</v>
      </c>
      <c r="D1330" s="2" t="s">
        <v>212</v>
      </c>
      <c r="E1330" s="2" t="s">
        <v>1354</v>
      </c>
      <c r="F1330" s="3"/>
    </row>
    <row r="1331" spans="1:6">
      <c r="A1331" s="2" t="s">
        <v>2079</v>
      </c>
      <c r="B1331" s="2" t="s">
        <v>210</v>
      </c>
      <c r="C1331" s="2" t="s">
        <v>2080</v>
      </c>
      <c r="D1331" s="2" t="s">
        <v>212</v>
      </c>
      <c r="E1331" s="2" t="s">
        <v>267</v>
      </c>
      <c r="F1331" s="3"/>
    </row>
    <row r="1332" spans="1:6">
      <c r="A1332" s="2" t="s">
        <v>2081</v>
      </c>
      <c r="B1332" s="2" t="s">
        <v>210</v>
      </c>
      <c r="C1332" s="2" t="s">
        <v>2082</v>
      </c>
      <c r="D1332" s="2" t="s">
        <v>212</v>
      </c>
      <c r="E1332" s="2" t="s">
        <v>493</v>
      </c>
      <c r="F1332" s="3"/>
    </row>
    <row r="1333" spans="1:6">
      <c r="A1333" s="2" t="s">
        <v>2083</v>
      </c>
      <c r="B1333" s="2" t="s">
        <v>210</v>
      </c>
      <c r="C1333" s="2" t="s">
        <v>2084</v>
      </c>
      <c r="D1333" s="2" t="s">
        <v>219</v>
      </c>
      <c r="E1333" s="2" t="s">
        <v>322</v>
      </c>
      <c r="F1333" s="3"/>
    </row>
    <row r="1334" spans="1:6">
      <c r="A1334" s="2" t="s">
        <v>2085</v>
      </c>
      <c r="B1334" s="2" t="s">
        <v>210</v>
      </c>
      <c r="C1334" s="2" t="s">
        <v>2086</v>
      </c>
      <c r="D1334" s="2" t="s">
        <v>212</v>
      </c>
      <c r="E1334" s="2" t="s">
        <v>2087</v>
      </c>
      <c r="F1334" s="3"/>
    </row>
    <row r="1335" spans="1:6">
      <c r="A1335" s="2" t="s">
        <v>411</v>
      </c>
      <c r="B1335" s="2" t="s">
        <v>210</v>
      </c>
      <c r="C1335" s="2" t="s">
        <v>2088</v>
      </c>
      <c r="D1335" s="2" t="s">
        <v>212</v>
      </c>
      <c r="E1335" s="2" t="s">
        <v>2089</v>
      </c>
      <c r="F1335" s="3"/>
    </row>
    <row r="1336" spans="1:6">
      <c r="A1336" s="2" t="s">
        <v>2090</v>
      </c>
      <c r="B1336" s="2" t="s">
        <v>210</v>
      </c>
      <c r="C1336" s="2" t="s">
        <v>2091</v>
      </c>
      <c r="D1336" s="2" t="s">
        <v>212</v>
      </c>
      <c r="E1336" s="2" t="s">
        <v>2092</v>
      </c>
      <c r="F1336" s="3"/>
    </row>
    <row r="1337" spans="1:6">
      <c r="A1337" s="2"/>
      <c r="B1337" s="2" t="s">
        <v>210</v>
      </c>
      <c r="C1337" s="2" t="s">
        <v>2093</v>
      </c>
      <c r="D1337" s="2" t="s">
        <v>212</v>
      </c>
      <c r="E1337" s="2" t="s">
        <v>118</v>
      </c>
      <c r="F1337" s="3"/>
    </row>
    <row r="1338" spans="1:6">
      <c r="A1338" s="2"/>
      <c r="B1338" s="2" t="s">
        <v>210</v>
      </c>
      <c r="C1338" s="2" t="s">
        <v>2094</v>
      </c>
      <c r="D1338" s="2" t="s">
        <v>212</v>
      </c>
      <c r="E1338" s="2" t="s">
        <v>2048</v>
      </c>
      <c r="F1338" s="3"/>
    </row>
    <row r="1339" spans="1:6">
      <c r="A1339" s="2"/>
      <c r="B1339" s="2" t="s">
        <v>210</v>
      </c>
      <c r="C1339" s="2" t="s">
        <v>2094</v>
      </c>
      <c r="D1339" s="2" t="s">
        <v>212</v>
      </c>
      <c r="E1339" s="2" t="s">
        <v>2044</v>
      </c>
      <c r="F1339" s="3"/>
    </row>
    <row r="1340" spans="1:6">
      <c r="A1340" s="2"/>
      <c r="B1340" s="2" t="s">
        <v>210</v>
      </c>
      <c r="C1340" s="2" t="s">
        <v>2094</v>
      </c>
      <c r="D1340" s="2" t="s">
        <v>212</v>
      </c>
      <c r="E1340" s="2" t="s">
        <v>2046</v>
      </c>
      <c r="F1340" s="3"/>
    </row>
    <row r="1341" spans="1:6">
      <c r="A1341" s="2"/>
      <c r="B1341" s="2" t="s">
        <v>210</v>
      </c>
      <c r="C1341" s="2" t="s">
        <v>2094</v>
      </c>
      <c r="D1341" s="2" t="s">
        <v>212</v>
      </c>
      <c r="E1341" s="2" t="s">
        <v>2046</v>
      </c>
      <c r="F1341" s="3"/>
    </row>
    <row r="1342" spans="1:6">
      <c r="A1342" s="2"/>
      <c r="B1342" s="2" t="s">
        <v>210</v>
      </c>
      <c r="C1342" s="2" t="s">
        <v>2094</v>
      </c>
      <c r="D1342" s="2" t="s">
        <v>212</v>
      </c>
      <c r="E1342" s="2" t="s">
        <v>2046</v>
      </c>
      <c r="F1342" s="3"/>
    </row>
    <row r="1343" spans="1:6">
      <c r="A1343" s="2"/>
      <c r="B1343" s="2" t="s">
        <v>210</v>
      </c>
      <c r="C1343" s="2" t="s">
        <v>2094</v>
      </c>
      <c r="D1343" s="2" t="s">
        <v>212</v>
      </c>
      <c r="E1343" s="2" t="s">
        <v>2043</v>
      </c>
      <c r="F1343" s="3"/>
    </row>
    <row r="1344" spans="1:6">
      <c r="A1344" s="2" t="s">
        <v>2095</v>
      </c>
      <c r="B1344" s="2" t="s">
        <v>210</v>
      </c>
      <c r="C1344" s="2" t="s">
        <v>2096</v>
      </c>
      <c r="D1344" s="2" t="s">
        <v>212</v>
      </c>
      <c r="E1344" s="2" t="s">
        <v>327</v>
      </c>
      <c r="F1344" s="3"/>
    </row>
    <row r="1345" spans="1:6">
      <c r="A1345" s="2"/>
      <c r="B1345" s="2" t="s">
        <v>210</v>
      </c>
      <c r="C1345" s="2" t="s">
        <v>2097</v>
      </c>
      <c r="D1345" s="2" t="s">
        <v>2098</v>
      </c>
      <c r="E1345" s="2" t="s">
        <v>2099</v>
      </c>
      <c r="F1345" s="3"/>
    </row>
    <row r="1346" spans="1:6">
      <c r="A1346" s="2" t="s">
        <v>2100</v>
      </c>
      <c r="B1346" s="2" t="s">
        <v>210</v>
      </c>
      <c r="C1346" s="2" t="s">
        <v>2097</v>
      </c>
      <c r="D1346" s="2" t="s">
        <v>2098</v>
      </c>
      <c r="E1346" s="2" t="s">
        <v>2101</v>
      </c>
      <c r="F1346" s="3"/>
    </row>
    <row r="1347" spans="1:6">
      <c r="A1347" s="2" t="s">
        <v>2102</v>
      </c>
      <c r="B1347" s="2" t="s">
        <v>210</v>
      </c>
      <c r="C1347" s="2" t="s">
        <v>2097</v>
      </c>
      <c r="D1347" s="2" t="s">
        <v>2098</v>
      </c>
      <c r="E1347" s="2" t="s">
        <v>258</v>
      </c>
      <c r="F1347" s="3"/>
    </row>
    <row r="1348" spans="1:6">
      <c r="A1348" s="2" t="s">
        <v>2103</v>
      </c>
      <c r="B1348" s="2" t="s">
        <v>210</v>
      </c>
      <c r="C1348" s="2" t="s">
        <v>2097</v>
      </c>
      <c r="D1348" s="2" t="s">
        <v>2098</v>
      </c>
      <c r="E1348" s="2" t="s">
        <v>1347</v>
      </c>
      <c r="F1348" s="3"/>
    </row>
    <row r="1349" spans="1:6">
      <c r="A1349" s="2" t="s">
        <v>2104</v>
      </c>
      <c r="B1349" s="2" t="s">
        <v>210</v>
      </c>
      <c r="C1349" s="2" t="s">
        <v>2097</v>
      </c>
      <c r="D1349" s="2" t="s">
        <v>2098</v>
      </c>
      <c r="E1349" s="2" t="s">
        <v>396</v>
      </c>
      <c r="F1349" s="3"/>
    </row>
    <row r="1350" spans="1:6">
      <c r="A1350" s="2" t="s">
        <v>2105</v>
      </c>
      <c r="B1350" s="2" t="s">
        <v>210</v>
      </c>
      <c r="C1350" s="2" t="s">
        <v>2106</v>
      </c>
      <c r="D1350" s="2" t="s">
        <v>2098</v>
      </c>
      <c r="E1350" s="2" t="s">
        <v>2107</v>
      </c>
      <c r="F1350" s="3"/>
    </row>
    <row r="1351" spans="1:6">
      <c r="A1351" s="2"/>
      <c r="B1351" s="2" t="s">
        <v>210</v>
      </c>
      <c r="C1351" s="2" t="s">
        <v>2108</v>
      </c>
      <c r="D1351" s="2" t="s">
        <v>2098</v>
      </c>
      <c r="E1351" s="2" t="s">
        <v>2109</v>
      </c>
      <c r="F1351" s="3"/>
    </row>
    <row r="1352" spans="1:6">
      <c r="A1352" s="2"/>
      <c r="B1352" s="2" t="s">
        <v>210</v>
      </c>
      <c r="C1352" s="2" t="s">
        <v>2110</v>
      </c>
      <c r="D1352" s="2" t="s">
        <v>2111</v>
      </c>
      <c r="E1352" s="2" t="s">
        <v>118</v>
      </c>
      <c r="F1352" s="3"/>
    </row>
    <row r="1353" spans="1:6">
      <c r="A1353" s="2"/>
      <c r="B1353" s="2" t="s">
        <v>210</v>
      </c>
      <c r="C1353" s="2" t="s">
        <v>2112</v>
      </c>
      <c r="D1353" s="2" t="s">
        <v>2111</v>
      </c>
      <c r="E1353" s="2" t="s">
        <v>506</v>
      </c>
      <c r="F1353" s="3"/>
    </row>
    <row r="1354" spans="1:6">
      <c r="A1354" s="2" t="s">
        <v>2113</v>
      </c>
      <c r="B1354" s="2" t="s">
        <v>210</v>
      </c>
      <c r="C1354" s="2" t="s">
        <v>2114</v>
      </c>
      <c r="D1354" s="2" t="s">
        <v>2111</v>
      </c>
      <c r="E1354" s="2" t="s">
        <v>2115</v>
      </c>
      <c r="F1354" s="3"/>
    </row>
    <row r="1355" spans="1:6">
      <c r="A1355" s="2" t="s">
        <v>2116</v>
      </c>
      <c r="B1355" s="2" t="s">
        <v>210</v>
      </c>
      <c r="C1355" s="2" t="s">
        <v>2114</v>
      </c>
      <c r="D1355" s="2" t="s">
        <v>2111</v>
      </c>
      <c r="E1355" s="2" t="s">
        <v>2115</v>
      </c>
      <c r="F1355" s="3"/>
    </row>
    <row r="1356" spans="1:6">
      <c r="A1356" s="2" t="s">
        <v>2117</v>
      </c>
      <c r="B1356" s="2" t="s">
        <v>210</v>
      </c>
      <c r="C1356" s="2" t="s">
        <v>2114</v>
      </c>
      <c r="D1356" s="2" t="s">
        <v>2111</v>
      </c>
      <c r="E1356" s="2" t="s">
        <v>2115</v>
      </c>
      <c r="F1356" s="3"/>
    </row>
    <row r="1357" spans="1:6">
      <c r="A1357" s="2" t="s">
        <v>2118</v>
      </c>
      <c r="B1357" s="2" t="s">
        <v>210</v>
      </c>
      <c r="C1357" s="2" t="s">
        <v>2119</v>
      </c>
      <c r="D1357" s="2" t="s">
        <v>2111</v>
      </c>
      <c r="E1357" s="2" t="s">
        <v>2115</v>
      </c>
      <c r="F1357" s="3"/>
    </row>
    <row r="1358" spans="1:6">
      <c r="A1358" s="2" t="s">
        <v>2120</v>
      </c>
      <c r="B1358" s="2" t="s">
        <v>210</v>
      </c>
      <c r="C1358" s="2" t="s">
        <v>2119</v>
      </c>
      <c r="D1358" s="2" t="s">
        <v>2111</v>
      </c>
      <c r="E1358" s="2" t="s">
        <v>2115</v>
      </c>
      <c r="F1358" s="3"/>
    </row>
    <row r="1359" spans="1:6">
      <c r="A1359" s="2" t="s">
        <v>2121</v>
      </c>
      <c r="B1359" s="2" t="s">
        <v>210</v>
      </c>
      <c r="C1359" s="2" t="s">
        <v>2119</v>
      </c>
      <c r="D1359" s="2" t="s">
        <v>2111</v>
      </c>
      <c r="E1359" s="2" t="s">
        <v>2115</v>
      </c>
      <c r="F1359" s="3"/>
    </row>
    <row r="1360" spans="1:6">
      <c r="A1360" s="2" t="s">
        <v>2122</v>
      </c>
      <c r="B1360" s="2" t="s">
        <v>210</v>
      </c>
      <c r="C1360" s="2" t="s">
        <v>2123</v>
      </c>
      <c r="D1360" s="2" t="s">
        <v>212</v>
      </c>
      <c r="E1360" s="2" t="s">
        <v>2124</v>
      </c>
      <c r="F1360" s="3"/>
    </row>
    <row r="1361" spans="1:6">
      <c r="A1361" s="2" t="s">
        <v>2125</v>
      </c>
      <c r="B1361" s="2" t="s">
        <v>210</v>
      </c>
      <c r="C1361" s="2" t="s">
        <v>2126</v>
      </c>
      <c r="D1361" s="2" t="s">
        <v>212</v>
      </c>
      <c r="E1361" s="2" t="s">
        <v>496</v>
      </c>
      <c r="F1361" s="3"/>
    </row>
    <row r="1362" spans="1:6">
      <c r="A1362" s="2" t="s">
        <v>2127</v>
      </c>
      <c r="B1362" s="2" t="s">
        <v>210</v>
      </c>
      <c r="C1362" s="2" t="s">
        <v>2128</v>
      </c>
      <c r="D1362" s="2" t="s">
        <v>212</v>
      </c>
      <c r="E1362" s="2" t="s">
        <v>1294</v>
      </c>
      <c r="F1362" s="3"/>
    </row>
    <row r="1363" spans="1:6">
      <c r="A1363" s="2" t="s">
        <v>2129</v>
      </c>
      <c r="B1363" s="2" t="s">
        <v>210</v>
      </c>
      <c r="C1363" s="2" t="s">
        <v>2130</v>
      </c>
      <c r="D1363" s="2" t="s">
        <v>212</v>
      </c>
      <c r="E1363" s="2" t="s">
        <v>1359</v>
      </c>
      <c r="F1363" s="3"/>
    </row>
    <row r="1364" spans="1:6">
      <c r="A1364" s="2" t="s">
        <v>2131</v>
      </c>
      <c r="B1364" s="2" t="s">
        <v>210</v>
      </c>
      <c r="C1364" s="2" t="s">
        <v>2132</v>
      </c>
      <c r="D1364" s="2" t="s">
        <v>212</v>
      </c>
      <c r="E1364" s="2" t="s">
        <v>2124</v>
      </c>
      <c r="F1364" s="3"/>
    </row>
    <row r="1365" spans="1:6">
      <c r="A1365" s="2" t="s">
        <v>2133</v>
      </c>
      <c r="B1365" s="2" t="s">
        <v>210</v>
      </c>
      <c r="C1365" s="2" t="s">
        <v>2134</v>
      </c>
      <c r="D1365" s="2" t="s">
        <v>212</v>
      </c>
      <c r="E1365" s="2" t="s">
        <v>2135</v>
      </c>
      <c r="F1365" s="3"/>
    </row>
    <row r="1366" spans="1:6">
      <c r="A1366" s="2" t="s">
        <v>2136</v>
      </c>
      <c r="B1366" s="2" t="s">
        <v>210</v>
      </c>
      <c r="C1366" s="2" t="s">
        <v>2137</v>
      </c>
      <c r="D1366" s="2" t="s">
        <v>212</v>
      </c>
      <c r="E1366" s="2" t="s">
        <v>264</v>
      </c>
      <c r="F1366" s="3"/>
    </row>
    <row r="1367" spans="1:6">
      <c r="A1367" s="2" t="s">
        <v>2138</v>
      </c>
      <c r="B1367" s="2" t="s">
        <v>210</v>
      </c>
      <c r="C1367" s="2" t="s">
        <v>2139</v>
      </c>
      <c r="D1367" s="2" t="s">
        <v>212</v>
      </c>
      <c r="E1367" s="2" t="s">
        <v>2092</v>
      </c>
      <c r="F1367" s="3"/>
    </row>
    <row r="1368" spans="1:6">
      <c r="A1368" s="2"/>
      <c r="B1368" s="2" t="s">
        <v>210</v>
      </c>
      <c r="C1368" s="2" t="s">
        <v>2140</v>
      </c>
      <c r="D1368" s="2" t="s">
        <v>219</v>
      </c>
      <c r="E1368" s="2" t="s">
        <v>1204</v>
      </c>
      <c r="F1368" s="3"/>
    </row>
    <row r="1369" spans="1:6">
      <c r="A1369" s="2" t="s">
        <v>2141</v>
      </c>
      <c r="B1369" s="2" t="s">
        <v>210</v>
      </c>
      <c r="C1369" s="2" t="s">
        <v>2142</v>
      </c>
      <c r="D1369" s="2" t="s">
        <v>219</v>
      </c>
      <c r="E1369" s="2" t="s">
        <v>2107</v>
      </c>
      <c r="F1369" s="3"/>
    </row>
    <row r="1370" spans="1:6">
      <c r="A1370" s="2" t="s">
        <v>2143</v>
      </c>
      <c r="B1370" s="2" t="s">
        <v>210</v>
      </c>
      <c r="C1370" s="2" t="s">
        <v>2144</v>
      </c>
      <c r="D1370" s="2" t="s">
        <v>212</v>
      </c>
      <c r="E1370" s="2" t="s">
        <v>213</v>
      </c>
      <c r="F1370" s="3"/>
    </row>
    <row r="1371" spans="1:6">
      <c r="A1371" s="2" t="s">
        <v>2145</v>
      </c>
      <c r="B1371" s="2" t="s">
        <v>210</v>
      </c>
      <c r="C1371" s="2" t="s">
        <v>2146</v>
      </c>
      <c r="D1371" s="2" t="s">
        <v>212</v>
      </c>
      <c r="E1371" s="2" t="s">
        <v>509</v>
      </c>
      <c r="F1371" s="3"/>
    </row>
    <row r="1372" spans="1:6">
      <c r="A1372" s="2" t="s">
        <v>2147</v>
      </c>
      <c r="B1372" s="2" t="s">
        <v>210</v>
      </c>
      <c r="C1372" s="2" t="s">
        <v>2148</v>
      </c>
      <c r="D1372" s="2" t="s">
        <v>219</v>
      </c>
      <c r="E1372" s="2" t="s">
        <v>396</v>
      </c>
      <c r="F1372" s="3"/>
    </row>
    <row r="1373" spans="1:6">
      <c r="A1373" s="2" t="s">
        <v>2149</v>
      </c>
      <c r="B1373" s="2" t="s">
        <v>210</v>
      </c>
      <c r="C1373" s="2" t="s">
        <v>2150</v>
      </c>
      <c r="D1373" s="2" t="s">
        <v>219</v>
      </c>
      <c r="E1373" s="2" t="s">
        <v>396</v>
      </c>
      <c r="F1373" s="3"/>
    </row>
    <row r="1374" spans="1:6">
      <c r="A1374" s="2" t="s">
        <v>2151</v>
      </c>
      <c r="B1374" s="2" t="s">
        <v>210</v>
      </c>
      <c r="C1374" s="2" t="s">
        <v>2152</v>
      </c>
      <c r="D1374" s="2" t="s">
        <v>212</v>
      </c>
      <c r="E1374" s="2" t="s">
        <v>1596</v>
      </c>
      <c r="F1374" s="3"/>
    </row>
    <row r="1375" spans="1:6">
      <c r="A1375" s="2" t="s">
        <v>2153</v>
      </c>
      <c r="B1375" s="2" t="s">
        <v>210</v>
      </c>
      <c r="C1375" s="2" t="s">
        <v>2154</v>
      </c>
      <c r="D1375" s="2" t="s">
        <v>219</v>
      </c>
      <c r="E1375" s="2" t="s">
        <v>272</v>
      </c>
      <c r="F1375" s="3"/>
    </row>
    <row r="1376" spans="1:6">
      <c r="A1376" s="2" t="s">
        <v>2155</v>
      </c>
      <c r="B1376" s="2" t="s">
        <v>210</v>
      </c>
      <c r="C1376" s="2" t="s">
        <v>2156</v>
      </c>
      <c r="D1376" s="2" t="s">
        <v>219</v>
      </c>
      <c r="E1376" s="2" t="s">
        <v>339</v>
      </c>
      <c r="F1376" s="3"/>
    </row>
    <row r="1377" spans="1:6">
      <c r="A1377" s="2" t="s">
        <v>2157</v>
      </c>
      <c r="B1377" s="2" t="s">
        <v>210</v>
      </c>
      <c r="C1377" s="2" t="s">
        <v>2158</v>
      </c>
      <c r="D1377" s="2" t="s">
        <v>212</v>
      </c>
      <c r="E1377" s="2" t="s">
        <v>396</v>
      </c>
      <c r="F1377" s="3"/>
    </row>
    <row r="1378" spans="1:6">
      <c r="A1378" s="2" t="s">
        <v>2159</v>
      </c>
      <c r="B1378" s="2" t="s">
        <v>210</v>
      </c>
      <c r="C1378" s="2" t="s">
        <v>2160</v>
      </c>
      <c r="D1378" s="2" t="s">
        <v>212</v>
      </c>
      <c r="E1378" s="2" t="s">
        <v>396</v>
      </c>
      <c r="F1378" s="3"/>
    </row>
    <row r="1379" spans="1:6">
      <c r="A1379" s="2" t="s">
        <v>2161</v>
      </c>
      <c r="B1379" s="2" t="s">
        <v>210</v>
      </c>
      <c r="C1379" s="2" t="s">
        <v>2162</v>
      </c>
      <c r="D1379" s="2" t="s">
        <v>212</v>
      </c>
      <c r="E1379" s="2" t="s">
        <v>2163</v>
      </c>
      <c r="F1379" s="3"/>
    </row>
    <row r="1380" spans="1:6">
      <c r="A1380" s="2" t="s">
        <v>2164</v>
      </c>
      <c r="B1380" s="2" t="s">
        <v>210</v>
      </c>
      <c r="C1380" s="2" t="s">
        <v>2162</v>
      </c>
      <c r="D1380" s="2" t="s">
        <v>212</v>
      </c>
      <c r="E1380" s="2" t="s">
        <v>389</v>
      </c>
      <c r="F1380" s="3"/>
    </row>
    <row r="1381" spans="1:6">
      <c r="A1381" s="2" t="s">
        <v>2165</v>
      </c>
      <c r="B1381" s="2" t="s">
        <v>210</v>
      </c>
      <c r="C1381" s="2" t="s">
        <v>2166</v>
      </c>
      <c r="D1381" s="2" t="s">
        <v>212</v>
      </c>
      <c r="E1381" s="2" t="s">
        <v>2167</v>
      </c>
      <c r="F1381" s="3"/>
    </row>
    <row r="1382" spans="1:6">
      <c r="A1382" s="2" t="s">
        <v>2168</v>
      </c>
      <c r="B1382" s="2" t="s">
        <v>210</v>
      </c>
      <c r="C1382" s="2" t="s">
        <v>2169</v>
      </c>
      <c r="D1382" s="2" t="s">
        <v>212</v>
      </c>
      <c r="E1382" s="2" t="s">
        <v>1073</v>
      </c>
      <c r="F1382" s="3"/>
    </row>
    <row r="1383" spans="1:6">
      <c r="A1383" s="2" t="s">
        <v>2170</v>
      </c>
      <c r="B1383" s="2" t="s">
        <v>210</v>
      </c>
      <c r="C1383" s="2" t="s">
        <v>2171</v>
      </c>
      <c r="D1383" s="2" t="s">
        <v>212</v>
      </c>
      <c r="E1383" s="2" t="s">
        <v>2172</v>
      </c>
      <c r="F1383" s="3"/>
    </row>
    <row r="1384" spans="1:6">
      <c r="A1384" s="2"/>
      <c r="B1384" s="2" t="s">
        <v>210</v>
      </c>
      <c r="C1384" s="2" t="s">
        <v>2173</v>
      </c>
      <c r="D1384" s="2" t="s">
        <v>212</v>
      </c>
      <c r="E1384" s="2" t="s">
        <v>1049</v>
      </c>
      <c r="F1384" s="3"/>
    </row>
    <row r="1385" spans="1:6">
      <c r="A1385" s="2" t="s">
        <v>2174</v>
      </c>
      <c r="B1385" s="2" t="s">
        <v>210</v>
      </c>
      <c r="C1385" s="2" t="s">
        <v>2175</v>
      </c>
      <c r="D1385" s="2" t="s">
        <v>212</v>
      </c>
      <c r="E1385" s="2" t="s">
        <v>1156</v>
      </c>
      <c r="F1385" s="3"/>
    </row>
    <row r="1386" spans="1:6">
      <c r="A1386" s="2" t="s">
        <v>2176</v>
      </c>
      <c r="B1386" s="2" t="s">
        <v>210</v>
      </c>
      <c r="C1386" s="2" t="s">
        <v>2177</v>
      </c>
      <c r="D1386" s="2" t="s">
        <v>212</v>
      </c>
      <c r="E1386" s="2" t="s">
        <v>1623</v>
      </c>
      <c r="F1386" s="3"/>
    </row>
    <row r="1387" spans="1:6">
      <c r="A1387" s="2" t="s">
        <v>2178</v>
      </c>
      <c r="B1387" s="2" t="s">
        <v>210</v>
      </c>
      <c r="C1387" s="2" t="s">
        <v>2179</v>
      </c>
      <c r="D1387" s="2" t="s">
        <v>212</v>
      </c>
      <c r="E1387" s="2" t="s">
        <v>272</v>
      </c>
      <c r="F1387" s="3"/>
    </row>
    <row r="1388" spans="1:6">
      <c r="A1388" s="2" t="s">
        <v>2180</v>
      </c>
      <c r="B1388" s="2" t="s">
        <v>210</v>
      </c>
      <c r="C1388" s="2" t="s">
        <v>2181</v>
      </c>
      <c r="D1388" s="2" t="s">
        <v>212</v>
      </c>
      <c r="E1388" s="2" t="s">
        <v>389</v>
      </c>
      <c r="F1388" s="3"/>
    </row>
    <row r="1389" spans="1:6">
      <c r="A1389" s="2" t="s">
        <v>2182</v>
      </c>
      <c r="B1389" s="2" t="s">
        <v>210</v>
      </c>
      <c r="C1389" s="2" t="s">
        <v>2183</v>
      </c>
      <c r="D1389" s="2" t="s">
        <v>212</v>
      </c>
      <c r="E1389" s="2" t="s">
        <v>396</v>
      </c>
      <c r="F1389" s="3"/>
    </row>
    <row r="1390" spans="1:6">
      <c r="A1390" s="2" t="s">
        <v>2184</v>
      </c>
      <c r="B1390" s="2" t="s">
        <v>210</v>
      </c>
      <c r="C1390" s="2" t="s">
        <v>2185</v>
      </c>
      <c r="D1390" s="2" t="s">
        <v>212</v>
      </c>
      <c r="E1390" s="2" t="s">
        <v>1375</v>
      </c>
      <c r="F1390" s="3"/>
    </row>
    <row r="1391" spans="1:6">
      <c r="A1391" s="2" t="s">
        <v>247</v>
      </c>
      <c r="B1391" s="2" t="s">
        <v>210</v>
      </c>
      <c r="C1391" s="2" t="s">
        <v>2186</v>
      </c>
      <c r="D1391" s="2" t="s">
        <v>212</v>
      </c>
      <c r="E1391" s="2" t="s">
        <v>1141</v>
      </c>
      <c r="F1391" s="3"/>
    </row>
    <row r="1392" spans="1:6">
      <c r="A1392" s="2" t="s">
        <v>2187</v>
      </c>
      <c r="B1392" s="2" t="s">
        <v>210</v>
      </c>
      <c r="C1392" s="2" t="s">
        <v>2186</v>
      </c>
      <c r="D1392" s="2" t="s">
        <v>212</v>
      </c>
      <c r="E1392" s="2" t="s">
        <v>1141</v>
      </c>
      <c r="F1392" s="3"/>
    </row>
    <row r="1393" spans="1:6">
      <c r="A1393" s="2" t="s">
        <v>255</v>
      </c>
      <c r="B1393" s="2" t="s">
        <v>210</v>
      </c>
      <c r="C1393" s="2" t="s">
        <v>2186</v>
      </c>
      <c r="D1393" s="2" t="s">
        <v>212</v>
      </c>
      <c r="E1393" s="2" t="s">
        <v>1141</v>
      </c>
      <c r="F1393" s="3"/>
    </row>
    <row r="1394" spans="1:6">
      <c r="A1394" s="2" t="s">
        <v>2188</v>
      </c>
      <c r="B1394" s="2" t="s">
        <v>210</v>
      </c>
      <c r="C1394" s="2" t="s">
        <v>2186</v>
      </c>
      <c r="D1394" s="2" t="s">
        <v>212</v>
      </c>
      <c r="E1394" s="2" t="s">
        <v>1141</v>
      </c>
      <c r="F1394" s="3"/>
    </row>
    <row r="1395" spans="1:6">
      <c r="A1395" s="2" t="s">
        <v>2189</v>
      </c>
      <c r="B1395" s="2" t="s">
        <v>210</v>
      </c>
      <c r="C1395" s="2" t="s">
        <v>2186</v>
      </c>
      <c r="D1395" s="2" t="s">
        <v>212</v>
      </c>
      <c r="E1395" s="2" t="s">
        <v>262</v>
      </c>
      <c r="F1395" s="3"/>
    </row>
    <row r="1396" spans="1:6">
      <c r="A1396" s="2" t="s">
        <v>2190</v>
      </c>
      <c r="B1396" s="2" t="s">
        <v>210</v>
      </c>
      <c r="C1396" s="2" t="s">
        <v>2186</v>
      </c>
      <c r="D1396" s="2" t="s">
        <v>212</v>
      </c>
      <c r="E1396" s="2" t="s">
        <v>2191</v>
      </c>
      <c r="F1396" s="3"/>
    </row>
    <row r="1397" spans="1:6">
      <c r="A1397" s="2" t="s">
        <v>2192</v>
      </c>
      <c r="B1397" s="2" t="s">
        <v>210</v>
      </c>
      <c r="C1397" s="2" t="s">
        <v>2186</v>
      </c>
      <c r="D1397" s="2" t="s">
        <v>212</v>
      </c>
      <c r="E1397" s="2" t="s">
        <v>2191</v>
      </c>
      <c r="F1397" s="3"/>
    </row>
    <row r="1398" spans="1:6">
      <c r="A1398" s="2" t="s">
        <v>1138</v>
      </c>
      <c r="B1398" s="2" t="s">
        <v>210</v>
      </c>
      <c r="C1398" s="2" t="s">
        <v>2186</v>
      </c>
      <c r="D1398" s="2" t="s">
        <v>212</v>
      </c>
      <c r="E1398" s="2" t="s">
        <v>1141</v>
      </c>
      <c r="F1398" s="3"/>
    </row>
    <row r="1399" spans="1:6">
      <c r="A1399" s="2" t="s">
        <v>2193</v>
      </c>
      <c r="B1399" s="2" t="s">
        <v>210</v>
      </c>
      <c r="C1399" s="2" t="s">
        <v>2186</v>
      </c>
      <c r="D1399" s="2" t="s">
        <v>212</v>
      </c>
      <c r="E1399" s="2" t="s">
        <v>1141</v>
      </c>
      <c r="F1399" s="3"/>
    </row>
    <row r="1400" spans="1:6">
      <c r="A1400" s="2" t="s">
        <v>2194</v>
      </c>
      <c r="B1400" s="2" t="s">
        <v>210</v>
      </c>
      <c r="C1400" s="2" t="s">
        <v>2186</v>
      </c>
      <c r="D1400" s="2" t="s">
        <v>212</v>
      </c>
      <c r="E1400" s="2" t="s">
        <v>1141</v>
      </c>
      <c r="F1400" s="3"/>
    </row>
    <row r="1401" spans="1:6">
      <c r="A1401" s="2" t="s">
        <v>2195</v>
      </c>
      <c r="B1401" s="2" t="s">
        <v>210</v>
      </c>
      <c r="C1401" s="2" t="s">
        <v>2186</v>
      </c>
      <c r="D1401" s="2" t="s">
        <v>212</v>
      </c>
      <c r="E1401" s="2" t="s">
        <v>1141</v>
      </c>
      <c r="F1401" s="3"/>
    </row>
    <row r="1402" spans="1:6">
      <c r="A1402" s="2" t="s">
        <v>2196</v>
      </c>
      <c r="B1402" s="2" t="s">
        <v>210</v>
      </c>
      <c r="C1402" s="2" t="s">
        <v>2186</v>
      </c>
      <c r="D1402" s="2" t="s">
        <v>212</v>
      </c>
      <c r="E1402" s="2" t="s">
        <v>1141</v>
      </c>
      <c r="F1402" s="3"/>
    </row>
    <row r="1403" spans="1:6">
      <c r="A1403" s="2" t="s">
        <v>2197</v>
      </c>
      <c r="B1403" s="2" t="s">
        <v>210</v>
      </c>
      <c r="C1403" s="2" t="s">
        <v>2186</v>
      </c>
      <c r="D1403" s="2" t="s">
        <v>212</v>
      </c>
      <c r="E1403" s="2" t="s">
        <v>1141</v>
      </c>
      <c r="F1403" s="3"/>
    </row>
    <row r="1404" spans="1:6">
      <c r="A1404" s="2" t="s">
        <v>2198</v>
      </c>
      <c r="B1404" s="2" t="s">
        <v>210</v>
      </c>
      <c r="C1404" s="2" t="s">
        <v>2186</v>
      </c>
      <c r="D1404" s="2" t="s">
        <v>212</v>
      </c>
      <c r="E1404" s="2" t="s">
        <v>1141</v>
      </c>
      <c r="F1404" s="3"/>
    </row>
    <row r="1405" spans="1:6">
      <c r="A1405" s="2"/>
      <c r="B1405" s="2" t="s">
        <v>210</v>
      </c>
      <c r="C1405" s="2" t="s">
        <v>2199</v>
      </c>
      <c r="D1405" s="2" t="s">
        <v>212</v>
      </c>
      <c r="E1405" s="2" t="s">
        <v>2200</v>
      </c>
      <c r="F1405" s="3"/>
    </row>
    <row r="1406" spans="1:6">
      <c r="A1406" s="2" t="s">
        <v>2201</v>
      </c>
      <c r="B1406" s="2" t="s">
        <v>210</v>
      </c>
      <c r="C1406" s="2" t="s">
        <v>2202</v>
      </c>
      <c r="D1406" s="2" t="s">
        <v>212</v>
      </c>
      <c r="E1406" s="2" t="s">
        <v>1076</v>
      </c>
      <c r="F1406" s="3"/>
    </row>
    <row r="1407" spans="1:6">
      <c r="A1407" s="2" t="s">
        <v>2203</v>
      </c>
      <c r="B1407" s="2" t="s">
        <v>210</v>
      </c>
      <c r="C1407" s="2" t="s">
        <v>2202</v>
      </c>
      <c r="D1407" s="2" t="s">
        <v>212</v>
      </c>
      <c r="E1407" s="2" t="s">
        <v>1085</v>
      </c>
      <c r="F1407" s="3"/>
    </row>
    <row r="1408" spans="1:6">
      <c r="A1408" s="2" t="s">
        <v>2204</v>
      </c>
      <c r="B1408" s="2" t="s">
        <v>210</v>
      </c>
      <c r="C1408" s="2" t="s">
        <v>2202</v>
      </c>
      <c r="D1408" s="2" t="s">
        <v>212</v>
      </c>
      <c r="E1408" s="2" t="s">
        <v>1078</v>
      </c>
      <c r="F1408" s="3"/>
    </row>
    <row r="1409" spans="1:6">
      <c r="A1409" s="2" t="s">
        <v>2205</v>
      </c>
      <c r="B1409" s="2" t="s">
        <v>210</v>
      </c>
      <c r="C1409" s="2" t="s">
        <v>2206</v>
      </c>
      <c r="D1409" s="2" t="s">
        <v>212</v>
      </c>
      <c r="E1409" s="2" t="s">
        <v>1018</v>
      </c>
      <c r="F1409" s="3"/>
    </row>
    <row r="1410" spans="1:6">
      <c r="A1410" s="2" t="s">
        <v>2207</v>
      </c>
      <c r="B1410" s="2" t="s">
        <v>210</v>
      </c>
      <c r="C1410" s="2" t="s">
        <v>2206</v>
      </c>
      <c r="D1410" s="2" t="s">
        <v>212</v>
      </c>
      <c r="E1410" s="2" t="s">
        <v>1018</v>
      </c>
      <c r="F1410" s="3"/>
    </row>
    <row r="1411" spans="1:6">
      <c r="A1411" s="2" t="s">
        <v>2208</v>
      </c>
      <c r="B1411" s="2" t="s">
        <v>210</v>
      </c>
      <c r="C1411" s="2" t="s">
        <v>2206</v>
      </c>
      <c r="D1411" s="2" t="s">
        <v>212</v>
      </c>
      <c r="E1411" s="2" t="s">
        <v>1018</v>
      </c>
      <c r="F1411" s="3"/>
    </row>
    <row r="1412" spans="1:6">
      <c r="A1412" s="2" t="s">
        <v>2209</v>
      </c>
      <c r="B1412" s="2" t="s">
        <v>210</v>
      </c>
      <c r="C1412" s="2" t="s">
        <v>2210</v>
      </c>
      <c r="D1412" s="2" t="s">
        <v>212</v>
      </c>
      <c r="E1412" s="2" t="s">
        <v>1081</v>
      </c>
      <c r="F1412" s="3"/>
    </row>
    <row r="1413" spans="1:6">
      <c r="A1413" s="2" t="s">
        <v>2211</v>
      </c>
      <c r="B1413" s="2" t="s">
        <v>210</v>
      </c>
      <c r="C1413" s="2" t="s">
        <v>2210</v>
      </c>
      <c r="D1413" s="2" t="s">
        <v>212</v>
      </c>
      <c r="E1413" s="2" t="s">
        <v>1083</v>
      </c>
      <c r="F1413" s="3"/>
    </row>
    <row r="1414" spans="1:6">
      <c r="A1414" s="2" t="s">
        <v>1597</v>
      </c>
      <c r="B1414" s="2" t="s">
        <v>210</v>
      </c>
      <c r="C1414" s="2" t="s">
        <v>2212</v>
      </c>
      <c r="D1414" s="2" t="s">
        <v>212</v>
      </c>
      <c r="E1414" s="2" t="s">
        <v>1533</v>
      </c>
      <c r="F1414" s="3"/>
    </row>
    <row r="1415" spans="1:6">
      <c r="A1415" s="2" t="s">
        <v>2213</v>
      </c>
      <c r="B1415" s="2" t="s">
        <v>210</v>
      </c>
      <c r="C1415" s="2" t="s">
        <v>2214</v>
      </c>
      <c r="D1415" s="2" t="s">
        <v>212</v>
      </c>
      <c r="E1415" s="2" t="s">
        <v>358</v>
      </c>
      <c r="F1415" s="3"/>
    </row>
    <row r="1416" spans="1:6">
      <c r="A1416" s="2" t="s">
        <v>2215</v>
      </c>
      <c r="B1416" s="2" t="s">
        <v>210</v>
      </c>
      <c r="C1416" s="2" t="s">
        <v>2216</v>
      </c>
      <c r="D1416" s="2" t="s">
        <v>212</v>
      </c>
      <c r="E1416" s="2" t="s">
        <v>46</v>
      </c>
      <c r="F1416" s="3"/>
    </row>
    <row r="1417" spans="1:6">
      <c r="A1417" s="2" t="s">
        <v>2217</v>
      </c>
      <c r="B1417" s="2" t="s">
        <v>210</v>
      </c>
      <c r="C1417" s="2" t="s">
        <v>2216</v>
      </c>
      <c r="D1417" s="2" t="s">
        <v>212</v>
      </c>
      <c r="E1417" s="2" t="s">
        <v>46</v>
      </c>
      <c r="F1417" s="3"/>
    </row>
    <row r="1418" spans="1:6">
      <c r="A1418" s="2" t="s">
        <v>2218</v>
      </c>
      <c r="B1418" s="2" t="s">
        <v>210</v>
      </c>
      <c r="C1418" s="2" t="s">
        <v>2216</v>
      </c>
      <c r="D1418" s="2" t="s">
        <v>212</v>
      </c>
      <c r="E1418" s="2" t="s">
        <v>46</v>
      </c>
      <c r="F1418" s="3"/>
    </row>
    <row r="1419" spans="1:6">
      <c r="A1419" s="2" t="s">
        <v>2219</v>
      </c>
      <c r="B1419" s="2" t="s">
        <v>210</v>
      </c>
      <c r="C1419" s="2" t="s">
        <v>2216</v>
      </c>
      <c r="D1419" s="2" t="s">
        <v>212</v>
      </c>
      <c r="E1419" s="2" t="s">
        <v>46</v>
      </c>
      <c r="F1419" s="3"/>
    </row>
    <row r="1420" spans="1:6">
      <c r="A1420" s="2" t="s">
        <v>2220</v>
      </c>
      <c r="B1420" s="2" t="s">
        <v>210</v>
      </c>
      <c r="C1420" s="2" t="s">
        <v>2216</v>
      </c>
      <c r="D1420" s="2" t="s">
        <v>212</v>
      </c>
      <c r="E1420" s="2" t="s">
        <v>46</v>
      </c>
      <c r="F1420" s="3"/>
    </row>
    <row r="1421" spans="1:6">
      <c r="A1421" s="2" t="s">
        <v>2221</v>
      </c>
      <c r="B1421" s="2" t="s">
        <v>210</v>
      </c>
      <c r="C1421" s="2" t="s">
        <v>2216</v>
      </c>
      <c r="D1421" s="2" t="s">
        <v>212</v>
      </c>
      <c r="E1421" s="2" t="s">
        <v>46</v>
      </c>
      <c r="F1421" s="3"/>
    </row>
    <row r="1422" spans="1:6">
      <c r="A1422" s="2" t="s">
        <v>2222</v>
      </c>
      <c r="B1422" s="2" t="s">
        <v>210</v>
      </c>
      <c r="C1422" s="2" t="s">
        <v>2216</v>
      </c>
      <c r="D1422" s="2" t="s">
        <v>212</v>
      </c>
      <c r="E1422" s="2" t="s">
        <v>46</v>
      </c>
      <c r="F1422" s="3"/>
    </row>
    <row r="1423" spans="1:6">
      <c r="A1423" s="2" t="s">
        <v>2223</v>
      </c>
      <c r="B1423" s="2" t="s">
        <v>210</v>
      </c>
      <c r="C1423" s="2" t="s">
        <v>2216</v>
      </c>
      <c r="D1423" s="2" t="s">
        <v>212</v>
      </c>
      <c r="E1423" s="2" t="s">
        <v>46</v>
      </c>
      <c r="F1423" s="3"/>
    </row>
    <row r="1424" spans="1:6">
      <c r="A1424" s="2" t="s">
        <v>2224</v>
      </c>
      <c r="B1424" s="2" t="s">
        <v>210</v>
      </c>
      <c r="C1424" s="2" t="s">
        <v>2216</v>
      </c>
      <c r="D1424" s="2" t="s">
        <v>212</v>
      </c>
      <c r="E1424" s="2" t="s">
        <v>46</v>
      </c>
      <c r="F1424" s="3"/>
    </row>
    <row r="1425" spans="1:6">
      <c r="A1425" s="2" t="s">
        <v>2225</v>
      </c>
      <c r="B1425" s="2" t="s">
        <v>210</v>
      </c>
      <c r="C1425" s="2" t="s">
        <v>2226</v>
      </c>
      <c r="D1425" s="2" t="s">
        <v>212</v>
      </c>
      <c r="E1425" s="2" t="s">
        <v>1437</v>
      </c>
      <c r="F1425" s="3"/>
    </row>
    <row r="1426" spans="1:6">
      <c r="A1426" s="2" t="s">
        <v>2227</v>
      </c>
      <c r="B1426" s="2" t="s">
        <v>210</v>
      </c>
      <c r="C1426" s="2" t="s">
        <v>2228</v>
      </c>
      <c r="D1426" s="2" t="s">
        <v>212</v>
      </c>
      <c r="E1426" s="2" t="s">
        <v>1294</v>
      </c>
      <c r="F1426" s="3"/>
    </row>
    <row r="1427" spans="1:6">
      <c r="A1427" s="2" t="s">
        <v>2229</v>
      </c>
      <c r="B1427" s="2" t="s">
        <v>210</v>
      </c>
      <c r="C1427" s="2" t="s">
        <v>2230</v>
      </c>
      <c r="D1427" s="2" t="s">
        <v>212</v>
      </c>
      <c r="E1427" s="2" t="s">
        <v>516</v>
      </c>
      <c r="F1427" s="3"/>
    </row>
    <row r="1428" spans="1:6">
      <c r="A1428" s="2" t="s">
        <v>2231</v>
      </c>
      <c r="B1428" s="2" t="s">
        <v>210</v>
      </c>
      <c r="C1428" s="2" t="s">
        <v>2232</v>
      </c>
      <c r="D1428" s="2" t="s">
        <v>212</v>
      </c>
      <c r="E1428" s="2" t="s">
        <v>2233</v>
      </c>
      <c r="F1428" s="3"/>
    </row>
    <row r="1429" spans="1:6">
      <c r="A1429" s="2" t="s">
        <v>2234</v>
      </c>
      <c r="B1429" s="2" t="s">
        <v>210</v>
      </c>
      <c r="C1429" s="2" t="s">
        <v>2232</v>
      </c>
      <c r="D1429" s="2" t="s">
        <v>212</v>
      </c>
      <c r="E1429" s="2" t="s">
        <v>2233</v>
      </c>
      <c r="F1429" s="3"/>
    </row>
    <row r="1430" spans="1:6">
      <c r="A1430" s="2" t="s">
        <v>2235</v>
      </c>
      <c r="B1430" s="2" t="s">
        <v>210</v>
      </c>
      <c r="C1430" s="2" t="s">
        <v>2236</v>
      </c>
      <c r="D1430" s="2" t="s">
        <v>212</v>
      </c>
      <c r="E1430" s="2" t="s">
        <v>2237</v>
      </c>
      <c r="F1430" s="3"/>
    </row>
    <row r="1431" spans="1:6">
      <c r="A1431" s="2" t="s">
        <v>2238</v>
      </c>
      <c r="B1431" s="2" t="s">
        <v>210</v>
      </c>
      <c r="C1431" s="2" t="s">
        <v>2239</v>
      </c>
      <c r="D1431" s="2" t="s">
        <v>212</v>
      </c>
      <c r="E1431" s="2" t="s">
        <v>487</v>
      </c>
      <c r="F1431" s="3"/>
    </row>
    <row r="1432" spans="1:6">
      <c r="A1432" s="2" t="s">
        <v>2240</v>
      </c>
      <c r="B1432" s="2" t="s">
        <v>210</v>
      </c>
      <c r="C1432" s="2" t="s">
        <v>2239</v>
      </c>
      <c r="D1432" s="2" t="s">
        <v>212</v>
      </c>
      <c r="E1432" s="2" t="s">
        <v>487</v>
      </c>
      <c r="F1432" s="3"/>
    </row>
    <row r="1433" spans="1:6">
      <c r="A1433" s="2" t="s">
        <v>2238</v>
      </c>
      <c r="B1433" s="2" t="s">
        <v>210</v>
      </c>
      <c r="C1433" s="2" t="s">
        <v>2239</v>
      </c>
      <c r="D1433" s="2" t="s">
        <v>212</v>
      </c>
      <c r="E1433" s="2" t="s">
        <v>484</v>
      </c>
      <c r="F1433" s="3"/>
    </row>
    <row r="1434" spans="1:6">
      <c r="A1434" s="2" t="s">
        <v>2241</v>
      </c>
      <c r="B1434" s="2" t="s">
        <v>210</v>
      </c>
      <c r="C1434" s="2" t="s">
        <v>2242</v>
      </c>
      <c r="D1434" s="2" t="s">
        <v>212</v>
      </c>
      <c r="E1434" s="2" t="s">
        <v>2243</v>
      </c>
      <c r="F1434" s="3"/>
    </row>
    <row r="1435" spans="1:6">
      <c r="A1435" s="2" t="s">
        <v>2244</v>
      </c>
      <c r="B1435" s="2" t="s">
        <v>210</v>
      </c>
      <c r="C1435" s="2" t="s">
        <v>2242</v>
      </c>
      <c r="D1435" s="2" t="s">
        <v>212</v>
      </c>
      <c r="E1435" s="2" t="s">
        <v>2243</v>
      </c>
      <c r="F1435" s="3"/>
    </row>
    <row r="1436" spans="1:6">
      <c r="A1436" s="2" t="s">
        <v>2245</v>
      </c>
      <c r="B1436" s="2" t="s">
        <v>210</v>
      </c>
      <c r="C1436" s="2" t="s">
        <v>2246</v>
      </c>
      <c r="D1436" s="2" t="s">
        <v>212</v>
      </c>
      <c r="E1436" s="2" t="s">
        <v>2247</v>
      </c>
      <c r="F1436" s="3"/>
    </row>
    <row r="1437" spans="1:6">
      <c r="A1437" s="2" t="s">
        <v>2248</v>
      </c>
      <c r="B1437" s="2" t="s">
        <v>210</v>
      </c>
      <c r="C1437" s="2" t="s">
        <v>2249</v>
      </c>
      <c r="D1437" s="2" t="s">
        <v>212</v>
      </c>
      <c r="E1437" s="2" t="s">
        <v>1404</v>
      </c>
      <c r="F1437" s="3"/>
    </row>
    <row r="1438" spans="1:6">
      <c r="A1438" s="2" t="s">
        <v>2250</v>
      </c>
      <c r="B1438" s="2" t="s">
        <v>210</v>
      </c>
      <c r="C1438" s="2" t="s">
        <v>2249</v>
      </c>
      <c r="D1438" s="2" t="s">
        <v>212</v>
      </c>
      <c r="E1438" s="2" t="s">
        <v>1404</v>
      </c>
      <c r="F1438" s="3"/>
    </row>
    <row r="1439" spans="1:6">
      <c r="A1439" s="2" t="s">
        <v>2251</v>
      </c>
      <c r="B1439" s="2" t="s">
        <v>210</v>
      </c>
      <c r="C1439" s="2" t="s">
        <v>2249</v>
      </c>
      <c r="D1439" s="2" t="s">
        <v>212</v>
      </c>
      <c r="E1439" s="2" t="s">
        <v>1404</v>
      </c>
      <c r="F1439" s="3"/>
    </row>
    <row r="1440" spans="1:6">
      <c r="A1440" s="2" t="s">
        <v>2252</v>
      </c>
      <c r="B1440" s="2" t="s">
        <v>210</v>
      </c>
      <c r="C1440" s="2" t="s">
        <v>2253</v>
      </c>
      <c r="D1440" s="2" t="s">
        <v>212</v>
      </c>
      <c r="E1440" s="2" t="s">
        <v>1582</v>
      </c>
      <c r="F1440" s="3"/>
    </row>
    <row r="1441" spans="1:6">
      <c r="A1441" s="2" t="s">
        <v>2254</v>
      </c>
      <c r="B1441" s="2" t="s">
        <v>210</v>
      </c>
      <c r="C1441" s="2" t="s">
        <v>2255</v>
      </c>
      <c r="D1441" s="2" t="s">
        <v>212</v>
      </c>
      <c r="E1441" s="2" t="s">
        <v>1533</v>
      </c>
      <c r="F1441" s="3"/>
    </row>
    <row r="1442" spans="1:6">
      <c r="A1442" s="2" t="s">
        <v>2256</v>
      </c>
      <c r="B1442" s="2" t="s">
        <v>210</v>
      </c>
      <c r="C1442" s="2" t="s">
        <v>2257</v>
      </c>
      <c r="D1442" s="2" t="s">
        <v>212</v>
      </c>
      <c r="E1442" s="2" t="s">
        <v>947</v>
      </c>
      <c r="F1442" s="3"/>
    </row>
    <row r="1443" spans="1:6" ht="45">
      <c r="A1443" s="2"/>
      <c r="B1443" s="2" t="s">
        <v>210</v>
      </c>
      <c r="C1443" s="4" t="s">
        <v>2258</v>
      </c>
      <c r="D1443" s="2" t="s">
        <v>212</v>
      </c>
      <c r="E1443" s="2" t="s">
        <v>1441</v>
      </c>
      <c r="F1443" s="3"/>
    </row>
    <row r="1444" spans="1:6">
      <c r="A1444" s="2" t="s">
        <v>2259</v>
      </c>
      <c r="B1444" s="2" t="s">
        <v>210</v>
      </c>
      <c r="C1444" s="2" t="s">
        <v>2260</v>
      </c>
      <c r="D1444" s="2" t="s">
        <v>212</v>
      </c>
      <c r="E1444" s="2" t="s">
        <v>2261</v>
      </c>
      <c r="F1444" s="3"/>
    </row>
    <row r="1445" spans="1:6">
      <c r="A1445" s="2" t="s">
        <v>2262</v>
      </c>
      <c r="B1445" s="2" t="s">
        <v>210</v>
      </c>
      <c r="C1445" s="2" t="s">
        <v>2260</v>
      </c>
      <c r="D1445" s="2" t="s">
        <v>212</v>
      </c>
      <c r="E1445" s="2" t="s">
        <v>2261</v>
      </c>
      <c r="F1445" s="3"/>
    </row>
    <row r="1446" spans="1:6">
      <c r="A1446" s="2" t="s">
        <v>2263</v>
      </c>
      <c r="B1446" s="2" t="s">
        <v>210</v>
      </c>
      <c r="C1446" s="2" t="s">
        <v>2264</v>
      </c>
      <c r="D1446" s="2" t="s">
        <v>212</v>
      </c>
      <c r="E1446" s="2" t="s">
        <v>919</v>
      </c>
      <c r="F1446" s="3"/>
    </row>
    <row r="1447" spans="1:6">
      <c r="A1447" s="2" t="s">
        <v>2265</v>
      </c>
      <c r="B1447" s="2" t="s">
        <v>210</v>
      </c>
      <c r="C1447" s="2" t="s">
        <v>2266</v>
      </c>
      <c r="D1447" s="2" t="s">
        <v>212</v>
      </c>
      <c r="E1447" s="2" t="s">
        <v>1609</v>
      </c>
      <c r="F1447" s="3"/>
    </row>
    <row r="1448" spans="1:6">
      <c r="A1448" s="2" t="s">
        <v>2267</v>
      </c>
      <c r="B1448" s="2" t="s">
        <v>210</v>
      </c>
      <c r="C1448" s="2" t="s">
        <v>2268</v>
      </c>
      <c r="D1448" s="2" t="s">
        <v>212</v>
      </c>
      <c r="E1448" s="2" t="s">
        <v>2269</v>
      </c>
      <c r="F1448" s="3"/>
    </row>
    <row r="1449" spans="1:6">
      <c r="A1449" s="2" t="s">
        <v>2270</v>
      </c>
      <c r="B1449" s="2" t="s">
        <v>210</v>
      </c>
      <c r="C1449" s="2" t="s">
        <v>2271</v>
      </c>
      <c r="D1449" s="2" t="s">
        <v>212</v>
      </c>
      <c r="E1449" s="2" t="s">
        <v>241</v>
      </c>
      <c r="F1449" s="3"/>
    </row>
    <row r="1450" spans="1:6">
      <c r="A1450" s="2" t="s">
        <v>2272</v>
      </c>
      <c r="B1450" s="2" t="s">
        <v>210</v>
      </c>
      <c r="C1450" s="2" t="s">
        <v>2273</v>
      </c>
      <c r="D1450" s="2" t="s">
        <v>212</v>
      </c>
      <c r="E1450" s="2" t="s">
        <v>2274</v>
      </c>
      <c r="F1450" s="3"/>
    </row>
    <row r="1451" spans="1:6">
      <c r="A1451" s="2" t="s">
        <v>2275</v>
      </c>
      <c r="B1451" s="2" t="s">
        <v>210</v>
      </c>
      <c r="C1451" s="2" t="s">
        <v>2273</v>
      </c>
      <c r="D1451" s="2" t="s">
        <v>212</v>
      </c>
      <c r="E1451" s="2" t="s">
        <v>2274</v>
      </c>
      <c r="F1451" s="3"/>
    </row>
    <row r="1452" spans="1:6">
      <c r="A1452" s="2" t="s">
        <v>2276</v>
      </c>
      <c r="B1452" s="2" t="s">
        <v>210</v>
      </c>
      <c r="C1452" s="2" t="s">
        <v>2277</v>
      </c>
      <c r="D1452" s="2" t="s">
        <v>212</v>
      </c>
      <c r="E1452" s="2" t="s">
        <v>241</v>
      </c>
      <c r="F1452" s="3"/>
    </row>
    <row r="1453" spans="1:6">
      <c r="A1453" s="2" t="s">
        <v>2278</v>
      </c>
      <c r="B1453" s="2" t="s">
        <v>210</v>
      </c>
      <c r="C1453" s="2" t="s">
        <v>2279</v>
      </c>
      <c r="D1453" s="2" t="s">
        <v>212</v>
      </c>
      <c r="E1453" s="2" t="s">
        <v>2280</v>
      </c>
      <c r="F1453" s="3"/>
    </row>
    <row r="1454" spans="1:6">
      <c r="A1454" s="2" t="s">
        <v>2281</v>
      </c>
      <c r="B1454" s="2" t="s">
        <v>210</v>
      </c>
      <c r="C1454" s="2" t="s">
        <v>2282</v>
      </c>
      <c r="D1454" s="2" t="s">
        <v>212</v>
      </c>
      <c r="E1454" s="2" t="s">
        <v>2283</v>
      </c>
      <c r="F1454" s="3"/>
    </row>
    <row r="1455" spans="1:6">
      <c r="A1455" s="2" t="s">
        <v>2284</v>
      </c>
      <c r="B1455" s="2" t="s">
        <v>210</v>
      </c>
      <c r="C1455" s="2" t="s">
        <v>2285</v>
      </c>
      <c r="D1455" s="2" t="s">
        <v>212</v>
      </c>
      <c r="E1455" s="2" t="s">
        <v>2286</v>
      </c>
      <c r="F1455" s="3"/>
    </row>
    <row r="1456" spans="1:6">
      <c r="A1456" s="2" t="s">
        <v>2287</v>
      </c>
      <c r="B1456" s="2" t="s">
        <v>210</v>
      </c>
      <c r="C1456" s="2" t="s">
        <v>2288</v>
      </c>
      <c r="D1456" s="2" t="s">
        <v>212</v>
      </c>
      <c r="E1456" s="2" t="s">
        <v>2289</v>
      </c>
      <c r="F1456" s="3"/>
    </row>
    <row r="1457" spans="1:6">
      <c r="A1457" s="2" t="s">
        <v>2290</v>
      </c>
      <c r="B1457" s="2" t="s">
        <v>210</v>
      </c>
      <c r="C1457" s="2" t="s">
        <v>2288</v>
      </c>
      <c r="D1457" s="2" t="s">
        <v>212</v>
      </c>
      <c r="E1457" s="2" t="s">
        <v>2289</v>
      </c>
      <c r="F1457" s="3"/>
    </row>
    <row r="1458" spans="1:6">
      <c r="A1458" s="2" t="s">
        <v>2291</v>
      </c>
      <c r="B1458" s="2" t="s">
        <v>210</v>
      </c>
      <c r="C1458" s="2" t="s">
        <v>2292</v>
      </c>
      <c r="D1458" s="2" t="s">
        <v>212</v>
      </c>
      <c r="E1458" s="2" t="s">
        <v>327</v>
      </c>
      <c r="F1458" s="3"/>
    </row>
    <row r="1459" spans="1:6">
      <c r="A1459" s="2" t="s">
        <v>2293</v>
      </c>
      <c r="B1459" s="2" t="s">
        <v>210</v>
      </c>
      <c r="C1459" s="2" t="s">
        <v>2294</v>
      </c>
      <c r="D1459" s="2" t="s">
        <v>212</v>
      </c>
      <c r="E1459" s="2" t="s">
        <v>986</v>
      </c>
      <c r="F1459" s="3"/>
    </row>
    <row r="1460" spans="1:6">
      <c r="A1460" s="2" t="s">
        <v>2295</v>
      </c>
      <c r="B1460" s="2" t="s">
        <v>210</v>
      </c>
      <c r="C1460" s="2" t="s">
        <v>2296</v>
      </c>
      <c r="D1460" s="2" t="s">
        <v>212</v>
      </c>
      <c r="E1460" s="2" t="s">
        <v>1200</v>
      </c>
      <c r="F1460" s="3"/>
    </row>
    <row r="1461" spans="1:6">
      <c r="A1461" s="2" t="s">
        <v>2297</v>
      </c>
      <c r="B1461" s="2" t="s">
        <v>210</v>
      </c>
      <c r="C1461" s="2" t="s">
        <v>2298</v>
      </c>
      <c r="D1461" s="2" t="s">
        <v>212</v>
      </c>
      <c r="E1461" s="2" t="s">
        <v>986</v>
      </c>
      <c r="F1461" s="3"/>
    </row>
    <row r="1462" spans="1:6">
      <c r="A1462" s="2" t="s">
        <v>2299</v>
      </c>
      <c r="B1462" s="2" t="s">
        <v>210</v>
      </c>
      <c r="C1462" s="2" t="s">
        <v>2300</v>
      </c>
      <c r="D1462" s="2" t="s">
        <v>212</v>
      </c>
      <c r="E1462" s="2" t="s">
        <v>986</v>
      </c>
      <c r="F1462" s="3"/>
    </row>
    <row r="1463" spans="1:6">
      <c r="A1463" s="2" t="s">
        <v>2301</v>
      </c>
      <c r="B1463" s="2" t="s">
        <v>210</v>
      </c>
      <c r="C1463" s="2" t="s">
        <v>2302</v>
      </c>
      <c r="D1463" s="2" t="s">
        <v>212</v>
      </c>
      <c r="E1463" s="2" t="s">
        <v>516</v>
      </c>
      <c r="F1463" s="3"/>
    </row>
    <row r="1464" spans="1:6">
      <c r="A1464" s="2" t="s">
        <v>2303</v>
      </c>
      <c r="B1464" s="2" t="s">
        <v>210</v>
      </c>
      <c r="C1464" s="2" t="s">
        <v>2304</v>
      </c>
      <c r="D1464" s="2" t="s">
        <v>212</v>
      </c>
      <c r="E1464" s="2" t="s">
        <v>1102</v>
      </c>
      <c r="F1464" s="3"/>
    </row>
    <row r="1465" spans="1:6">
      <c r="A1465" s="2" t="s">
        <v>2305</v>
      </c>
      <c r="B1465" s="2" t="s">
        <v>210</v>
      </c>
      <c r="C1465" s="2" t="s">
        <v>2306</v>
      </c>
      <c r="D1465" s="2" t="s">
        <v>212</v>
      </c>
      <c r="E1465" s="2" t="s">
        <v>2307</v>
      </c>
      <c r="F1465" s="3"/>
    </row>
    <row r="1466" spans="1:6">
      <c r="A1466" s="2" t="s">
        <v>2308</v>
      </c>
      <c r="B1466" s="2" t="s">
        <v>210</v>
      </c>
      <c r="C1466" s="2" t="s">
        <v>2309</v>
      </c>
      <c r="D1466" s="2" t="s">
        <v>212</v>
      </c>
      <c r="E1466" s="2" t="s">
        <v>516</v>
      </c>
      <c r="F1466" s="3"/>
    </row>
    <row r="1467" spans="1:6">
      <c r="A1467" s="2" t="s">
        <v>2310</v>
      </c>
      <c r="B1467" s="2" t="s">
        <v>210</v>
      </c>
      <c r="C1467" s="2" t="s">
        <v>2311</v>
      </c>
      <c r="D1467" s="2" t="s">
        <v>212</v>
      </c>
      <c r="E1467" s="2" t="s">
        <v>986</v>
      </c>
      <c r="F1467" s="3"/>
    </row>
    <row r="1468" spans="1:6">
      <c r="A1468" s="2" t="s">
        <v>2312</v>
      </c>
      <c r="B1468" s="2" t="s">
        <v>210</v>
      </c>
      <c r="C1468" s="2" t="s">
        <v>2313</v>
      </c>
      <c r="D1468" s="2" t="s">
        <v>212</v>
      </c>
      <c r="E1468" s="2" t="s">
        <v>516</v>
      </c>
      <c r="F1468" s="3"/>
    </row>
    <row r="1469" spans="1:6">
      <c r="A1469" s="2" t="s">
        <v>2314</v>
      </c>
      <c r="B1469" s="2" t="s">
        <v>210</v>
      </c>
      <c r="C1469" s="2" t="s">
        <v>2315</v>
      </c>
      <c r="D1469" s="2" t="s">
        <v>212</v>
      </c>
      <c r="E1469" s="2" t="s">
        <v>1102</v>
      </c>
      <c r="F1469" s="3"/>
    </row>
    <row r="1470" spans="1:6">
      <c r="A1470" s="2" t="s">
        <v>2316</v>
      </c>
      <c r="B1470" s="2" t="s">
        <v>210</v>
      </c>
      <c r="C1470" s="2" t="s">
        <v>2315</v>
      </c>
      <c r="D1470" s="2" t="s">
        <v>212</v>
      </c>
      <c r="E1470" s="2" t="s">
        <v>231</v>
      </c>
      <c r="F1470" s="3"/>
    </row>
    <row r="1471" spans="1:6">
      <c r="A1471" s="2" t="s">
        <v>2317</v>
      </c>
      <c r="B1471" s="2" t="s">
        <v>210</v>
      </c>
      <c r="C1471" s="2" t="s">
        <v>2315</v>
      </c>
      <c r="D1471" s="2" t="s">
        <v>212</v>
      </c>
      <c r="E1471" s="2" t="s">
        <v>1200</v>
      </c>
      <c r="F1471" s="3"/>
    </row>
    <row r="1472" spans="1:6">
      <c r="A1472" s="2" t="s">
        <v>2318</v>
      </c>
      <c r="B1472" s="2" t="s">
        <v>210</v>
      </c>
      <c r="C1472" s="2" t="s">
        <v>2315</v>
      </c>
      <c r="D1472" s="2" t="s">
        <v>212</v>
      </c>
      <c r="E1472" s="2" t="s">
        <v>1347</v>
      </c>
      <c r="F1472" s="3"/>
    </row>
    <row r="1473" spans="1:6">
      <c r="A1473" s="2"/>
      <c r="B1473" s="2" t="s">
        <v>210</v>
      </c>
      <c r="C1473" s="2" t="s">
        <v>2319</v>
      </c>
      <c r="D1473" s="2" t="s">
        <v>212</v>
      </c>
      <c r="E1473" s="2" t="s">
        <v>1243</v>
      </c>
      <c r="F1473" s="3"/>
    </row>
    <row r="1474" spans="1:6">
      <c r="A1474" s="2" t="s">
        <v>2320</v>
      </c>
      <c r="B1474" s="2" t="s">
        <v>210</v>
      </c>
      <c r="C1474" s="2" t="s">
        <v>2321</v>
      </c>
      <c r="D1474" s="2" t="s">
        <v>212</v>
      </c>
      <c r="E1474" s="2" t="s">
        <v>1347</v>
      </c>
      <c r="F1474" s="3"/>
    </row>
    <row r="1475" spans="1:6">
      <c r="A1475" s="2" t="s">
        <v>2322</v>
      </c>
      <c r="B1475" s="2" t="s">
        <v>210</v>
      </c>
      <c r="C1475" s="2" t="s">
        <v>2323</v>
      </c>
      <c r="D1475" s="2" t="s">
        <v>212</v>
      </c>
      <c r="E1475" s="2" t="s">
        <v>2107</v>
      </c>
      <c r="F1475" s="3"/>
    </row>
    <row r="1476" spans="1:6">
      <c r="A1476" s="2" t="s">
        <v>2324</v>
      </c>
      <c r="B1476" s="2" t="s">
        <v>210</v>
      </c>
      <c r="C1476" s="2" t="s">
        <v>2325</v>
      </c>
      <c r="D1476" s="2" t="s">
        <v>212</v>
      </c>
      <c r="E1476" s="2" t="s">
        <v>1083</v>
      </c>
      <c r="F1476" s="3"/>
    </row>
    <row r="1477" spans="1:6">
      <c r="A1477" s="2"/>
      <c r="B1477" s="2" t="s">
        <v>210</v>
      </c>
      <c r="C1477" s="2" t="s">
        <v>2326</v>
      </c>
      <c r="D1477" s="2" t="s">
        <v>212</v>
      </c>
      <c r="E1477" s="2" t="s">
        <v>2109</v>
      </c>
      <c r="F1477" s="3"/>
    </row>
    <row r="1478" spans="1:6">
      <c r="A1478" s="2" t="s">
        <v>2327</v>
      </c>
      <c r="B1478" s="2" t="s">
        <v>210</v>
      </c>
      <c r="C1478" s="2" t="s">
        <v>2328</v>
      </c>
      <c r="D1478" s="2" t="s">
        <v>212</v>
      </c>
      <c r="E1478" s="2" t="s">
        <v>963</v>
      </c>
      <c r="F1478" s="3"/>
    </row>
    <row r="1479" spans="1:6">
      <c r="A1479" s="2" t="s">
        <v>2329</v>
      </c>
      <c r="B1479" s="2" t="s">
        <v>210</v>
      </c>
      <c r="C1479" s="2" t="s">
        <v>2330</v>
      </c>
      <c r="D1479" s="2" t="s">
        <v>219</v>
      </c>
      <c r="E1479" s="2" t="s">
        <v>396</v>
      </c>
      <c r="F1479" s="3"/>
    </row>
    <row r="1480" spans="1:6">
      <c r="A1480" s="2" t="s">
        <v>2331</v>
      </c>
      <c r="B1480" s="2" t="s">
        <v>210</v>
      </c>
      <c r="C1480" s="2" t="s">
        <v>2332</v>
      </c>
      <c r="D1480" s="2" t="s">
        <v>212</v>
      </c>
      <c r="E1480" s="2" t="s">
        <v>2333</v>
      </c>
      <c r="F1480" s="3"/>
    </row>
    <row r="1481" spans="1:6">
      <c r="A1481" s="2" t="s">
        <v>2334</v>
      </c>
      <c r="B1481" s="2" t="s">
        <v>210</v>
      </c>
      <c r="C1481" s="2" t="s">
        <v>2335</v>
      </c>
      <c r="D1481" s="2" t="s">
        <v>219</v>
      </c>
      <c r="E1481" s="2" t="s">
        <v>396</v>
      </c>
      <c r="F1481" s="3"/>
    </row>
    <row r="1482" spans="1:6">
      <c r="A1482" s="2" t="s">
        <v>446</v>
      </c>
      <c r="B1482" s="2" t="s">
        <v>210</v>
      </c>
      <c r="C1482" s="2" t="s">
        <v>2336</v>
      </c>
      <c r="D1482" s="2" t="s">
        <v>219</v>
      </c>
      <c r="E1482" s="2" t="s">
        <v>396</v>
      </c>
      <c r="F1482" s="3"/>
    </row>
    <row r="1483" spans="1:6">
      <c r="A1483" s="2" t="s">
        <v>2337</v>
      </c>
      <c r="B1483" s="2" t="s">
        <v>210</v>
      </c>
      <c r="C1483" s="2" t="s">
        <v>2338</v>
      </c>
      <c r="D1483" s="2" t="s">
        <v>212</v>
      </c>
      <c r="E1483" s="2" t="s">
        <v>1359</v>
      </c>
      <c r="F1483" s="3"/>
    </row>
    <row r="1484" spans="1:6">
      <c r="A1484" s="2" t="s">
        <v>2339</v>
      </c>
      <c r="B1484" s="2" t="s">
        <v>210</v>
      </c>
      <c r="C1484" s="2" t="s">
        <v>2340</v>
      </c>
      <c r="D1484" s="2" t="s">
        <v>212</v>
      </c>
      <c r="E1484" s="2" t="s">
        <v>986</v>
      </c>
      <c r="F1484" s="3"/>
    </row>
    <row r="1485" spans="1:6">
      <c r="A1485" s="2" t="s">
        <v>2341</v>
      </c>
      <c r="B1485" s="2" t="s">
        <v>210</v>
      </c>
      <c r="C1485" s="2" t="s">
        <v>2342</v>
      </c>
      <c r="D1485" s="2" t="s">
        <v>212</v>
      </c>
      <c r="E1485" s="2" t="s">
        <v>986</v>
      </c>
      <c r="F1485" s="3"/>
    </row>
    <row r="1486" spans="1:6">
      <c r="A1486" s="2" t="s">
        <v>2343</v>
      </c>
      <c r="B1486" s="2" t="s">
        <v>210</v>
      </c>
      <c r="C1486" s="2" t="s">
        <v>2344</v>
      </c>
      <c r="D1486" s="2" t="s">
        <v>212</v>
      </c>
      <c r="E1486" s="2" t="s">
        <v>986</v>
      </c>
      <c r="F1486" s="3"/>
    </row>
    <row r="1487" spans="1:6">
      <c r="A1487" s="2" t="s">
        <v>2345</v>
      </c>
      <c r="B1487" s="2" t="s">
        <v>210</v>
      </c>
      <c r="C1487" s="2" t="s">
        <v>2346</v>
      </c>
      <c r="D1487" s="2" t="s">
        <v>212</v>
      </c>
      <c r="E1487" s="2" t="s">
        <v>986</v>
      </c>
      <c r="F1487" s="3"/>
    </row>
    <row r="1488" spans="1:6">
      <c r="A1488" s="2" t="s">
        <v>2347</v>
      </c>
      <c r="B1488" s="2" t="s">
        <v>210</v>
      </c>
      <c r="C1488" s="2" t="s">
        <v>2348</v>
      </c>
      <c r="D1488" s="2" t="s">
        <v>212</v>
      </c>
      <c r="E1488" s="2" t="s">
        <v>986</v>
      </c>
      <c r="F1488" s="3"/>
    </row>
    <row r="1489" spans="1:6">
      <c r="A1489" s="2" t="s">
        <v>2349</v>
      </c>
      <c r="B1489" s="2" t="s">
        <v>210</v>
      </c>
      <c r="C1489" s="2" t="s">
        <v>2350</v>
      </c>
      <c r="D1489" s="2" t="s">
        <v>212</v>
      </c>
      <c r="E1489" s="2" t="s">
        <v>396</v>
      </c>
      <c r="F1489" s="3"/>
    </row>
    <row r="1490" spans="1:6">
      <c r="A1490" s="2" t="s">
        <v>2351</v>
      </c>
      <c r="B1490" s="2" t="s">
        <v>210</v>
      </c>
      <c r="C1490" s="2" t="s">
        <v>2352</v>
      </c>
      <c r="D1490" s="2" t="s">
        <v>212</v>
      </c>
      <c r="E1490" s="2" t="s">
        <v>396</v>
      </c>
      <c r="F1490" s="3"/>
    </row>
    <row r="1491" spans="1:6">
      <c r="A1491" s="2" t="s">
        <v>2353</v>
      </c>
      <c r="B1491" s="2" t="s">
        <v>210</v>
      </c>
      <c r="C1491" s="2" t="s">
        <v>2354</v>
      </c>
      <c r="D1491" s="2" t="s">
        <v>212</v>
      </c>
      <c r="E1491" s="2" t="s">
        <v>396</v>
      </c>
      <c r="F1491" s="3"/>
    </row>
    <row r="1492" spans="1:6">
      <c r="A1492" s="2" t="s">
        <v>2355</v>
      </c>
      <c r="B1492" s="2" t="s">
        <v>210</v>
      </c>
      <c r="C1492" s="2" t="s">
        <v>2356</v>
      </c>
      <c r="D1492" s="2" t="s">
        <v>212</v>
      </c>
      <c r="E1492" s="2" t="s">
        <v>986</v>
      </c>
      <c r="F1492" s="3"/>
    </row>
    <row r="1493" spans="1:6">
      <c r="A1493" s="2" t="s">
        <v>2357</v>
      </c>
      <c r="B1493" s="2" t="s">
        <v>210</v>
      </c>
      <c r="C1493" s="2" t="s">
        <v>2358</v>
      </c>
      <c r="D1493" s="2" t="s">
        <v>212</v>
      </c>
      <c r="E1493" s="2" t="s">
        <v>213</v>
      </c>
      <c r="F1493" s="3"/>
    </row>
    <row r="1494" spans="1:6">
      <c r="A1494" s="2" t="s">
        <v>2359</v>
      </c>
      <c r="B1494" s="2" t="s">
        <v>210</v>
      </c>
      <c r="C1494" s="2" t="s">
        <v>2360</v>
      </c>
      <c r="D1494" s="2" t="s">
        <v>212</v>
      </c>
      <c r="E1494" s="2" t="s">
        <v>241</v>
      </c>
      <c r="F1494" s="3"/>
    </row>
    <row r="1495" spans="1:6">
      <c r="A1495" s="2" t="s">
        <v>2361</v>
      </c>
      <c r="B1495" s="2" t="s">
        <v>210</v>
      </c>
      <c r="C1495" s="2" t="s">
        <v>2362</v>
      </c>
      <c r="D1495" s="2" t="s">
        <v>212</v>
      </c>
      <c r="E1495" s="2" t="s">
        <v>333</v>
      </c>
      <c r="F1495" s="3"/>
    </row>
    <row r="1496" spans="1:6">
      <c r="A1496" s="2" t="s">
        <v>2363</v>
      </c>
      <c r="B1496" s="2" t="s">
        <v>210</v>
      </c>
      <c r="C1496" s="2" t="s">
        <v>2364</v>
      </c>
      <c r="D1496" s="2" t="s">
        <v>212</v>
      </c>
      <c r="E1496" s="2" t="s">
        <v>1018</v>
      </c>
      <c r="F1496" s="3"/>
    </row>
    <row r="1497" spans="1:6">
      <c r="A1497" s="2" t="s">
        <v>2365</v>
      </c>
      <c r="B1497" s="2" t="s">
        <v>210</v>
      </c>
      <c r="C1497" s="2" t="s">
        <v>2366</v>
      </c>
      <c r="D1497" s="2" t="s">
        <v>212</v>
      </c>
      <c r="E1497" s="2" t="s">
        <v>213</v>
      </c>
      <c r="F1497" s="3"/>
    </row>
    <row r="1498" spans="1:6">
      <c r="A1498" s="2" t="s">
        <v>2367</v>
      </c>
      <c r="B1498" s="2" t="s">
        <v>210</v>
      </c>
      <c r="C1498" s="2" t="s">
        <v>2368</v>
      </c>
      <c r="D1498" s="2" t="s">
        <v>219</v>
      </c>
      <c r="E1498" s="2" t="s">
        <v>1034</v>
      </c>
      <c r="F1498" s="3"/>
    </row>
    <row r="1499" spans="1:6">
      <c r="A1499" s="2" t="s">
        <v>2369</v>
      </c>
      <c r="B1499" s="2" t="s">
        <v>210</v>
      </c>
      <c r="C1499" s="2" t="s">
        <v>2370</v>
      </c>
      <c r="D1499" s="2" t="s">
        <v>212</v>
      </c>
      <c r="E1499" s="2" t="s">
        <v>1547</v>
      </c>
      <c r="F1499" s="3"/>
    </row>
    <row r="1500" spans="1:6">
      <c r="A1500" s="2" t="s">
        <v>2369</v>
      </c>
      <c r="B1500" s="2" t="s">
        <v>210</v>
      </c>
      <c r="C1500" s="2" t="s">
        <v>2370</v>
      </c>
      <c r="D1500" s="2" t="s">
        <v>212</v>
      </c>
      <c r="E1500" s="2" t="s">
        <v>1547</v>
      </c>
      <c r="F1500" s="3"/>
    </row>
    <row r="1501" spans="1:6">
      <c r="A1501" s="2" t="s">
        <v>2371</v>
      </c>
      <c r="B1501" s="2" t="s">
        <v>210</v>
      </c>
      <c r="C1501" s="2" t="s">
        <v>2370</v>
      </c>
      <c r="D1501" s="2" t="s">
        <v>212</v>
      </c>
      <c r="E1501" s="2" t="s">
        <v>1547</v>
      </c>
      <c r="F1501" s="3"/>
    </row>
    <row r="1502" spans="1:6">
      <c r="A1502" s="2" t="s">
        <v>2372</v>
      </c>
      <c r="B1502" s="2" t="s">
        <v>210</v>
      </c>
      <c r="C1502" s="2" t="s">
        <v>2373</v>
      </c>
      <c r="D1502" s="2" t="s">
        <v>212</v>
      </c>
      <c r="E1502" s="2" t="s">
        <v>2374</v>
      </c>
      <c r="F1502" s="3"/>
    </row>
    <row r="1503" spans="1:6">
      <c r="A1503" s="2" t="s">
        <v>2375</v>
      </c>
      <c r="B1503" s="2" t="s">
        <v>210</v>
      </c>
      <c r="C1503" s="2" t="s">
        <v>2376</v>
      </c>
      <c r="D1503" s="2" t="s">
        <v>212</v>
      </c>
      <c r="E1503" s="2" t="s">
        <v>2377</v>
      </c>
      <c r="F1503" s="3"/>
    </row>
    <row r="1504" spans="1:6">
      <c r="A1504" s="2" t="s">
        <v>2378</v>
      </c>
      <c r="B1504" s="2" t="s">
        <v>210</v>
      </c>
      <c r="C1504" s="2" t="s">
        <v>2379</v>
      </c>
      <c r="D1504" s="2" t="s">
        <v>212</v>
      </c>
      <c r="E1504" s="2" t="s">
        <v>358</v>
      </c>
      <c r="F1504" s="3"/>
    </row>
    <row r="1505" spans="1:6">
      <c r="A1505" s="2" t="s">
        <v>1198</v>
      </c>
      <c r="B1505" s="2" t="s">
        <v>210</v>
      </c>
      <c r="C1505" s="2" t="s">
        <v>2380</v>
      </c>
      <c r="D1505" s="2" t="s">
        <v>212</v>
      </c>
      <c r="E1505" s="2" t="s">
        <v>589</v>
      </c>
      <c r="F1505" s="3"/>
    </row>
    <row r="1506" spans="1:6">
      <c r="A1506" s="2" t="s">
        <v>2381</v>
      </c>
      <c r="B1506" s="2" t="s">
        <v>210</v>
      </c>
      <c r="C1506" s="2" t="s">
        <v>2382</v>
      </c>
      <c r="D1506" s="2" t="s">
        <v>212</v>
      </c>
      <c r="E1506" s="2" t="s">
        <v>2383</v>
      </c>
      <c r="F1506" s="3"/>
    </row>
    <row r="1507" spans="1:6">
      <c r="A1507" s="2" t="s">
        <v>2384</v>
      </c>
      <c r="B1507" s="2" t="s">
        <v>210</v>
      </c>
      <c r="C1507" s="2" t="s">
        <v>2382</v>
      </c>
      <c r="D1507" s="2" t="s">
        <v>212</v>
      </c>
      <c r="E1507" s="2" t="s">
        <v>233</v>
      </c>
      <c r="F1507" s="3"/>
    </row>
    <row r="1508" spans="1:6">
      <c r="A1508" s="2" t="s">
        <v>2385</v>
      </c>
      <c r="B1508" s="2" t="s">
        <v>210</v>
      </c>
      <c r="C1508" s="2" t="s">
        <v>2386</v>
      </c>
      <c r="D1508" s="2" t="s">
        <v>212</v>
      </c>
      <c r="E1508" s="2" t="s">
        <v>233</v>
      </c>
      <c r="F1508" s="3"/>
    </row>
    <row r="1509" spans="1:6">
      <c r="A1509" s="2" t="s">
        <v>2387</v>
      </c>
      <c r="B1509" s="2" t="s">
        <v>210</v>
      </c>
      <c r="C1509" s="2" t="s">
        <v>2388</v>
      </c>
      <c r="D1509" s="2" t="s">
        <v>212</v>
      </c>
      <c r="E1509" s="2" t="s">
        <v>233</v>
      </c>
      <c r="F1509" s="3"/>
    </row>
    <row r="1510" spans="1:6">
      <c r="A1510" s="2" t="s">
        <v>2389</v>
      </c>
      <c r="B1510" s="2" t="s">
        <v>210</v>
      </c>
      <c r="C1510" s="2" t="s">
        <v>2390</v>
      </c>
      <c r="D1510" s="2" t="s">
        <v>212</v>
      </c>
      <c r="E1510" s="2" t="s">
        <v>1332</v>
      </c>
      <c r="F1510" s="3"/>
    </row>
    <row r="1511" spans="1:6" ht="30">
      <c r="A1511" s="2" t="s">
        <v>2391</v>
      </c>
      <c r="B1511" s="2" t="s">
        <v>210</v>
      </c>
      <c r="C1511" s="4" t="s">
        <v>2392</v>
      </c>
      <c r="D1511" s="2" t="s">
        <v>212</v>
      </c>
      <c r="E1511" s="2" t="s">
        <v>2383</v>
      </c>
      <c r="F1511" s="3"/>
    </row>
    <row r="1512" spans="1:6">
      <c r="A1512" s="2" t="s">
        <v>2393</v>
      </c>
      <c r="B1512" s="2" t="s">
        <v>210</v>
      </c>
      <c r="C1512" s="2" t="s">
        <v>2394</v>
      </c>
      <c r="D1512" s="2" t="s">
        <v>212</v>
      </c>
      <c r="E1512" s="2" t="s">
        <v>241</v>
      </c>
      <c r="F1512" s="3"/>
    </row>
    <row r="1513" spans="1:6">
      <c r="A1513" s="2" t="s">
        <v>2395</v>
      </c>
      <c r="B1513" s="2" t="s">
        <v>210</v>
      </c>
      <c r="C1513" s="2" t="s">
        <v>2396</v>
      </c>
      <c r="D1513" s="2" t="s">
        <v>212</v>
      </c>
      <c r="E1513" s="2" t="s">
        <v>327</v>
      </c>
      <c r="F1513" s="3"/>
    </row>
    <row r="1514" spans="1:6">
      <c r="A1514" s="2" t="s">
        <v>2397</v>
      </c>
      <c r="B1514" s="2" t="s">
        <v>210</v>
      </c>
      <c r="C1514" s="2" t="s">
        <v>2398</v>
      </c>
      <c r="D1514" s="2" t="s">
        <v>212</v>
      </c>
      <c r="E1514" s="2" t="s">
        <v>64</v>
      </c>
      <c r="F1514" s="3"/>
    </row>
    <row r="1515" spans="1:6">
      <c r="A1515" s="2" t="s">
        <v>2399</v>
      </c>
      <c r="B1515" s="2" t="s">
        <v>210</v>
      </c>
      <c r="C1515" s="2" t="s">
        <v>2400</v>
      </c>
      <c r="D1515" s="2" t="s">
        <v>212</v>
      </c>
      <c r="E1515" s="2" t="s">
        <v>358</v>
      </c>
      <c r="F1515" s="3"/>
    </row>
    <row r="1516" spans="1:6">
      <c r="A1516" s="2" t="s">
        <v>2401</v>
      </c>
      <c r="B1516" s="2" t="s">
        <v>210</v>
      </c>
      <c r="C1516" s="2" t="s">
        <v>2402</v>
      </c>
      <c r="D1516" s="2" t="s">
        <v>212</v>
      </c>
      <c r="E1516" s="2" t="s">
        <v>358</v>
      </c>
      <c r="F1516" s="3"/>
    </row>
    <row r="1517" spans="1:6">
      <c r="A1517" s="2" t="s">
        <v>2403</v>
      </c>
      <c r="B1517" s="2" t="s">
        <v>210</v>
      </c>
      <c r="C1517" s="2" t="s">
        <v>2404</v>
      </c>
      <c r="D1517" s="2" t="s">
        <v>212</v>
      </c>
      <c r="E1517" s="2" t="s">
        <v>358</v>
      </c>
      <c r="F1517" s="3"/>
    </row>
    <row r="1518" spans="1:6">
      <c r="A1518" s="2" t="s">
        <v>2405</v>
      </c>
      <c r="B1518" s="2" t="s">
        <v>210</v>
      </c>
      <c r="C1518" s="2" t="s">
        <v>2406</v>
      </c>
      <c r="D1518" s="2" t="s">
        <v>212</v>
      </c>
      <c r="E1518" s="2" t="s">
        <v>950</v>
      </c>
      <c r="F1518" s="3"/>
    </row>
    <row r="1519" spans="1:6">
      <c r="A1519" s="2" t="s">
        <v>2407</v>
      </c>
      <c r="B1519" s="2" t="s">
        <v>210</v>
      </c>
      <c r="C1519" s="2" t="s">
        <v>2408</v>
      </c>
      <c r="D1519" s="2" t="s">
        <v>212</v>
      </c>
      <c r="E1519" s="2" t="s">
        <v>213</v>
      </c>
      <c r="F1519" s="3"/>
    </row>
    <row r="1520" spans="1:6">
      <c r="A1520" s="2" t="s">
        <v>2409</v>
      </c>
      <c r="B1520" s="2" t="s">
        <v>210</v>
      </c>
      <c r="C1520" s="2" t="s">
        <v>2410</v>
      </c>
      <c r="D1520" s="2" t="s">
        <v>212</v>
      </c>
      <c r="E1520" s="2" t="s">
        <v>1057</v>
      </c>
      <c r="F1520" s="3"/>
    </row>
    <row r="1521" spans="1:6">
      <c r="A1521" s="2" t="s">
        <v>2411</v>
      </c>
      <c r="B1521" s="2" t="s">
        <v>210</v>
      </c>
      <c r="C1521" s="2" t="s">
        <v>2410</v>
      </c>
      <c r="D1521" s="2" t="s">
        <v>212</v>
      </c>
      <c r="E1521" s="2" t="s">
        <v>1057</v>
      </c>
      <c r="F1521" s="3"/>
    </row>
    <row r="1522" spans="1:6">
      <c r="A1522" s="2" t="s">
        <v>2412</v>
      </c>
      <c r="B1522" s="2" t="s">
        <v>210</v>
      </c>
      <c r="C1522" s="2" t="s">
        <v>2410</v>
      </c>
      <c r="D1522" s="2" t="s">
        <v>212</v>
      </c>
      <c r="E1522" s="2" t="s">
        <v>2413</v>
      </c>
      <c r="F1522" s="3"/>
    </row>
    <row r="1523" spans="1:6">
      <c r="A1523" s="2" t="s">
        <v>2414</v>
      </c>
      <c r="B1523" s="2" t="s">
        <v>210</v>
      </c>
      <c r="C1523" s="2" t="s">
        <v>2410</v>
      </c>
      <c r="D1523" s="2" t="s">
        <v>212</v>
      </c>
      <c r="E1523" s="2" t="s">
        <v>267</v>
      </c>
      <c r="F1523" s="3"/>
    </row>
    <row r="1524" spans="1:6">
      <c r="A1524" s="2" t="s">
        <v>2411</v>
      </c>
      <c r="B1524" s="2" t="s">
        <v>210</v>
      </c>
      <c r="C1524" s="2" t="s">
        <v>2410</v>
      </c>
      <c r="D1524" s="2" t="s">
        <v>212</v>
      </c>
      <c r="E1524" s="2" t="s">
        <v>1057</v>
      </c>
      <c r="F1524" s="3"/>
    </row>
    <row r="1525" spans="1:6">
      <c r="A1525" s="2" t="s">
        <v>2411</v>
      </c>
      <c r="B1525" s="2" t="s">
        <v>210</v>
      </c>
      <c r="C1525" s="2" t="s">
        <v>2410</v>
      </c>
      <c r="D1525" s="2" t="s">
        <v>212</v>
      </c>
      <c r="E1525" s="2" t="s">
        <v>1057</v>
      </c>
      <c r="F1525" s="3"/>
    </row>
    <row r="1526" spans="1:6">
      <c r="A1526" s="2" t="s">
        <v>2415</v>
      </c>
      <c r="B1526" s="2" t="s">
        <v>210</v>
      </c>
      <c r="C1526" s="2" t="s">
        <v>2410</v>
      </c>
      <c r="D1526" s="2" t="s">
        <v>212</v>
      </c>
      <c r="E1526" s="2" t="s">
        <v>2416</v>
      </c>
      <c r="F1526" s="3"/>
    </row>
    <row r="1527" spans="1:6">
      <c r="A1527" s="2" t="s">
        <v>2411</v>
      </c>
      <c r="B1527" s="2" t="s">
        <v>210</v>
      </c>
      <c r="C1527" s="2" t="s">
        <v>2410</v>
      </c>
      <c r="D1527" s="2" t="s">
        <v>212</v>
      </c>
      <c r="E1527" s="2" t="s">
        <v>2417</v>
      </c>
      <c r="F1527" s="3"/>
    </row>
    <row r="1528" spans="1:6">
      <c r="A1528" s="2" t="s">
        <v>2418</v>
      </c>
      <c r="B1528" s="2" t="s">
        <v>210</v>
      </c>
      <c r="C1528" s="2" t="s">
        <v>2410</v>
      </c>
      <c r="D1528" s="2" t="s">
        <v>212</v>
      </c>
      <c r="E1528" s="2" t="s">
        <v>2419</v>
      </c>
      <c r="F1528" s="3"/>
    </row>
    <row r="1529" spans="1:6">
      <c r="A1529" s="2" t="s">
        <v>2420</v>
      </c>
      <c r="B1529" s="2" t="s">
        <v>210</v>
      </c>
      <c r="C1529" s="2" t="s">
        <v>2410</v>
      </c>
      <c r="D1529" s="2" t="s">
        <v>212</v>
      </c>
      <c r="E1529" s="2" t="s">
        <v>1200</v>
      </c>
      <c r="F1529" s="3"/>
    </row>
    <row r="1530" spans="1:6">
      <c r="A1530" s="2" t="s">
        <v>2421</v>
      </c>
      <c r="B1530" s="2" t="s">
        <v>210</v>
      </c>
      <c r="C1530" s="2" t="s">
        <v>2410</v>
      </c>
      <c r="D1530" s="2" t="s">
        <v>212</v>
      </c>
      <c r="E1530" s="2" t="s">
        <v>2422</v>
      </c>
      <c r="F1530" s="3"/>
    </row>
    <row r="1531" spans="1:6">
      <c r="A1531" s="2" t="s">
        <v>2423</v>
      </c>
      <c r="B1531" s="2" t="s">
        <v>210</v>
      </c>
      <c r="C1531" s="2" t="s">
        <v>2410</v>
      </c>
      <c r="D1531" s="2" t="s">
        <v>212</v>
      </c>
      <c r="E1531" s="2" t="s">
        <v>339</v>
      </c>
      <c r="F1531" s="3"/>
    </row>
    <row r="1532" spans="1:6">
      <c r="A1532" s="2" t="s">
        <v>2424</v>
      </c>
      <c r="B1532" s="2" t="s">
        <v>210</v>
      </c>
      <c r="C1532" s="2" t="s">
        <v>2410</v>
      </c>
      <c r="D1532" s="2" t="s">
        <v>212</v>
      </c>
      <c r="E1532" s="2" t="s">
        <v>997</v>
      </c>
      <c r="F1532" s="3"/>
    </row>
    <row r="1533" spans="1:6">
      <c r="A1533" s="2" t="s">
        <v>2425</v>
      </c>
      <c r="B1533" s="2" t="s">
        <v>210</v>
      </c>
      <c r="C1533" s="2" t="s">
        <v>2426</v>
      </c>
      <c r="D1533" s="2" t="s">
        <v>212</v>
      </c>
      <c r="E1533" s="2" t="s">
        <v>267</v>
      </c>
      <c r="F1533" s="3"/>
    </row>
    <row r="1534" spans="1:6">
      <c r="A1534" s="2" t="s">
        <v>2427</v>
      </c>
      <c r="B1534" s="2" t="s">
        <v>210</v>
      </c>
      <c r="C1534" s="2" t="s">
        <v>2428</v>
      </c>
      <c r="D1534" s="2" t="s">
        <v>212</v>
      </c>
      <c r="E1534" s="2" t="s">
        <v>267</v>
      </c>
      <c r="F1534" s="3"/>
    </row>
    <row r="1535" spans="1:6">
      <c r="A1535" s="2" t="s">
        <v>2429</v>
      </c>
      <c r="B1535" s="2" t="s">
        <v>210</v>
      </c>
      <c r="C1535" s="2" t="s">
        <v>2430</v>
      </c>
      <c r="D1535" s="2" t="s">
        <v>212</v>
      </c>
      <c r="E1535" s="2" t="s">
        <v>267</v>
      </c>
      <c r="F1535" s="3"/>
    </row>
    <row r="1536" spans="1:6">
      <c r="A1536" s="2" t="s">
        <v>2431</v>
      </c>
      <c r="B1536" s="2" t="s">
        <v>210</v>
      </c>
      <c r="C1536" s="2" t="s">
        <v>2432</v>
      </c>
      <c r="D1536" s="2" t="s">
        <v>212</v>
      </c>
      <c r="E1536" s="2" t="s">
        <v>233</v>
      </c>
      <c r="F1536" s="3"/>
    </row>
    <row r="1537" spans="1:6">
      <c r="A1537" s="2" t="s">
        <v>443</v>
      </c>
      <c r="B1537" s="2" t="s">
        <v>210</v>
      </c>
      <c r="C1537" s="2" t="s">
        <v>2433</v>
      </c>
      <c r="D1537" s="2" t="s">
        <v>212</v>
      </c>
      <c r="E1537" s="2" t="s">
        <v>2434</v>
      </c>
      <c r="F1537" s="3"/>
    </row>
    <row r="1538" spans="1:6">
      <c r="A1538" s="2" t="s">
        <v>2435</v>
      </c>
      <c r="B1538" s="2" t="s">
        <v>210</v>
      </c>
      <c r="C1538" s="2" t="s">
        <v>2436</v>
      </c>
      <c r="D1538" s="2" t="s">
        <v>212</v>
      </c>
      <c r="E1538" s="2" t="s">
        <v>267</v>
      </c>
      <c r="F1538" s="3"/>
    </row>
    <row r="1539" spans="1:6">
      <c r="A1539" s="2" t="s">
        <v>2437</v>
      </c>
      <c r="B1539" s="2" t="s">
        <v>210</v>
      </c>
      <c r="C1539" s="2" t="s">
        <v>2438</v>
      </c>
      <c r="D1539" s="2" t="s">
        <v>212</v>
      </c>
      <c r="E1539" s="2" t="s">
        <v>267</v>
      </c>
      <c r="F1539" s="3"/>
    </row>
    <row r="1540" spans="1:6">
      <c r="A1540" s="2" t="s">
        <v>2437</v>
      </c>
      <c r="B1540" s="2" t="s">
        <v>210</v>
      </c>
      <c r="C1540" s="2" t="s">
        <v>2438</v>
      </c>
      <c r="D1540" s="2" t="s">
        <v>212</v>
      </c>
      <c r="E1540" s="2" t="s">
        <v>267</v>
      </c>
      <c r="F1540" s="3"/>
    </row>
    <row r="1541" spans="1:6">
      <c r="A1541" s="2" t="s">
        <v>2439</v>
      </c>
      <c r="B1541" s="2" t="s">
        <v>210</v>
      </c>
      <c r="C1541" s="2" t="s">
        <v>2440</v>
      </c>
      <c r="D1541" s="2" t="s">
        <v>212</v>
      </c>
      <c r="E1541" s="2" t="s">
        <v>1332</v>
      </c>
      <c r="F1541" s="3"/>
    </row>
    <row r="1542" spans="1:6">
      <c r="A1542" s="2" t="s">
        <v>2441</v>
      </c>
      <c r="B1542" s="2" t="s">
        <v>210</v>
      </c>
      <c r="C1542" s="2" t="s">
        <v>2442</v>
      </c>
      <c r="D1542" s="2" t="s">
        <v>212</v>
      </c>
      <c r="E1542" s="2" t="s">
        <v>1332</v>
      </c>
      <c r="F1542" s="3"/>
    </row>
    <row r="1543" spans="1:6">
      <c r="A1543" s="2" t="s">
        <v>2443</v>
      </c>
      <c r="B1543" s="2" t="s">
        <v>210</v>
      </c>
      <c r="C1543" s="2" t="s">
        <v>2444</v>
      </c>
      <c r="D1543" s="2" t="s">
        <v>212</v>
      </c>
      <c r="E1543" s="2" t="s">
        <v>267</v>
      </c>
      <c r="F1543" s="3"/>
    </row>
    <row r="1544" spans="1:6">
      <c r="A1544" s="2" t="s">
        <v>2445</v>
      </c>
      <c r="B1544" s="2" t="s">
        <v>210</v>
      </c>
      <c r="C1544" s="2" t="s">
        <v>2446</v>
      </c>
      <c r="D1544" s="2" t="s">
        <v>212</v>
      </c>
      <c r="E1544" s="2" t="s">
        <v>267</v>
      </c>
      <c r="F1544" s="3"/>
    </row>
    <row r="1545" spans="1:6">
      <c r="A1545" s="2" t="s">
        <v>2447</v>
      </c>
      <c r="B1545" s="2" t="s">
        <v>210</v>
      </c>
      <c r="C1545" s="2" t="s">
        <v>2448</v>
      </c>
      <c r="D1545" s="2" t="s">
        <v>212</v>
      </c>
      <c r="E1545" s="2" t="s">
        <v>1410</v>
      </c>
      <c r="F1545" s="3"/>
    </row>
    <row r="1546" spans="1:6">
      <c r="A1546" s="2" t="s">
        <v>2449</v>
      </c>
      <c r="B1546" s="2" t="s">
        <v>210</v>
      </c>
      <c r="C1546" s="2" t="s">
        <v>2450</v>
      </c>
      <c r="D1546" s="2" t="s">
        <v>212</v>
      </c>
      <c r="E1546" s="2" t="s">
        <v>1410</v>
      </c>
      <c r="F1546" s="3"/>
    </row>
    <row r="1547" spans="1:6">
      <c r="A1547" s="2" t="s">
        <v>2451</v>
      </c>
      <c r="B1547" s="2" t="s">
        <v>210</v>
      </c>
      <c r="C1547" s="2" t="s">
        <v>2452</v>
      </c>
      <c r="D1547" s="2" t="s">
        <v>212</v>
      </c>
      <c r="E1547" s="2" t="s">
        <v>213</v>
      </c>
      <c r="F1547" s="3"/>
    </row>
    <row r="1548" spans="1:6">
      <c r="A1548" s="2" t="s">
        <v>2453</v>
      </c>
      <c r="B1548" s="2" t="s">
        <v>210</v>
      </c>
      <c r="C1548" s="2" t="s">
        <v>2454</v>
      </c>
      <c r="D1548" s="2" t="s">
        <v>212</v>
      </c>
      <c r="E1548" s="2" t="s">
        <v>2455</v>
      </c>
      <c r="F1548" s="3"/>
    </row>
    <row r="1549" spans="1:6">
      <c r="A1549" s="2" t="s">
        <v>2456</v>
      </c>
      <c r="B1549" s="2" t="s">
        <v>210</v>
      </c>
      <c r="C1549" s="2" t="s">
        <v>2457</v>
      </c>
      <c r="D1549" s="2" t="s">
        <v>212</v>
      </c>
      <c r="E1549" s="2" t="s">
        <v>1410</v>
      </c>
      <c r="F1549" s="3"/>
    </row>
    <row r="1550" spans="1:6">
      <c r="A1550" s="2" t="s">
        <v>2458</v>
      </c>
      <c r="B1550" s="2" t="s">
        <v>210</v>
      </c>
      <c r="C1550" s="2" t="s">
        <v>2459</v>
      </c>
      <c r="D1550" s="2" t="s">
        <v>212</v>
      </c>
      <c r="E1550" s="2" t="s">
        <v>2455</v>
      </c>
      <c r="F1550" s="3"/>
    </row>
    <row r="1551" spans="1:6">
      <c r="A1551" s="2" t="s">
        <v>2460</v>
      </c>
      <c r="B1551" s="2" t="s">
        <v>210</v>
      </c>
      <c r="C1551" s="2" t="s">
        <v>2459</v>
      </c>
      <c r="D1551" s="2" t="s">
        <v>212</v>
      </c>
      <c r="E1551" s="2" t="s">
        <v>2455</v>
      </c>
      <c r="F1551" s="3"/>
    </row>
    <row r="1552" spans="1:6">
      <c r="A1552" s="2" t="s">
        <v>2461</v>
      </c>
      <c r="B1552" s="2" t="s">
        <v>210</v>
      </c>
      <c r="C1552" s="2" t="s">
        <v>2462</v>
      </c>
      <c r="D1552" s="2" t="s">
        <v>586</v>
      </c>
      <c r="E1552" s="2" t="s">
        <v>1582</v>
      </c>
      <c r="F1552" s="3"/>
    </row>
    <row r="1553" spans="1:6">
      <c r="A1553" s="2" t="s">
        <v>2463</v>
      </c>
      <c r="B1553" s="2" t="s">
        <v>210</v>
      </c>
      <c r="C1553" s="2" t="s">
        <v>2462</v>
      </c>
      <c r="D1553" s="2" t="s">
        <v>586</v>
      </c>
      <c r="E1553" s="2" t="s">
        <v>1582</v>
      </c>
      <c r="F1553" s="3"/>
    </row>
    <row r="1554" spans="1:6">
      <c r="A1554" s="2" t="s">
        <v>2464</v>
      </c>
      <c r="B1554" s="2" t="s">
        <v>210</v>
      </c>
      <c r="C1554" s="2" t="s">
        <v>2462</v>
      </c>
      <c r="D1554" s="2" t="s">
        <v>586</v>
      </c>
      <c r="E1554" s="2" t="s">
        <v>1582</v>
      </c>
      <c r="F1554" s="3"/>
    </row>
    <row r="1555" spans="1:6">
      <c r="A1555" s="2" t="s">
        <v>2465</v>
      </c>
      <c r="B1555" s="2" t="s">
        <v>210</v>
      </c>
      <c r="C1555" s="2" t="s">
        <v>2462</v>
      </c>
      <c r="D1555" s="2" t="s">
        <v>586</v>
      </c>
      <c r="E1555" s="2" t="s">
        <v>1582</v>
      </c>
      <c r="F1555" s="3"/>
    </row>
    <row r="1556" spans="1:6">
      <c r="A1556" s="2" t="s">
        <v>2466</v>
      </c>
      <c r="B1556" s="2" t="s">
        <v>210</v>
      </c>
      <c r="C1556" s="2" t="s">
        <v>2467</v>
      </c>
      <c r="D1556" s="2" t="s">
        <v>212</v>
      </c>
      <c r="E1556" s="2" t="s">
        <v>1437</v>
      </c>
      <c r="F1556" s="3"/>
    </row>
    <row r="1557" spans="1:6">
      <c r="A1557" s="2" t="s">
        <v>2468</v>
      </c>
      <c r="B1557" s="2" t="s">
        <v>210</v>
      </c>
      <c r="C1557" s="2" t="s">
        <v>2469</v>
      </c>
      <c r="D1557" s="2" t="s">
        <v>212</v>
      </c>
      <c r="E1557" s="2" t="s">
        <v>1582</v>
      </c>
      <c r="F1557" s="3"/>
    </row>
    <row r="1558" spans="1:6">
      <c r="A1558" s="2" t="s">
        <v>2470</v>
      </c>
      <c r="B1558" s="2" t="s">
        <v>210</v>
      </c>
      <c r="C1558" s="2" t="s">
        <v>2469</v>
      </c>
      <c r="D1558" s="2" t="s">
        <v>212</v>
      </c>
      <c r="E1558" s="2" t="s">
        <v>1582</v>
      </c>
      <c r="F1558" s="3"/>
    </row>
    <row r="1559" spans="1:6">
      <c r="A1559" s="2" t="s">
        <v>2471</v>
      </c>
      <c r="B1559" s="2" t="s">
        <v>210</v>
      </c>
      <c r="C1559" s="2" t="s">
        <v>2472</v>
      </c>
      <c r="D1559" s="2" t="s">
        <v>212</v>
      </c>
      <c r="E1559" s="2" t="s">
        <v>267</v>
      </c>
      <c r="F1559" s="3"/>
    </row>
    <row r="1560" spans="1:6">
      <c r="A1560" s="2" t="s">
        <v>2473</v>
      </c>
      <c r="B1560" s="2" t="s">
        <v>210</v>
      </c>
      <c r="C1560" s="2" t="s">
        <v>2474</v>
      </c>
      <c r="D1560" s="2" t="s">
        <v>212</v>
      </c>
      <c r="E1560" s="2" t="s">
        <v>267</v>
      </c>
      <c r="F1560" s="3"/>
    </row>
    <row r="1561" spans="1:6">
      <c r="A1561" s="2" t="s">
        <v>2475</v>
      </c>
      <c r="B1561" s="2" t="s">
        <v>210</v>
      </c>
      <c r="C1561" s="2" t="s">
        <v>2476</v>
      </c>
      <c r="D1561" s="2" t="s">
        <v>212</v>
      </c>
      <c r="E1561" s="2" t="s">
        <v>267</v>
      </c>
      <c r="F1561" s="3"/>
    </row>
    <row r="1562" spans="1:6">
      <c r="A1562" s="2" t="s">
        <v>2477</v>
      </c>
      <c r="B1562" s="2" t="s">
        <v>210</v>
      </c>
      <c r="C1562" s="2" t="s">
        <v>2476</v>
      </c>
      <c r="D1562" s="2" t="s">
        <v>212</v>
      </c>
      <c r="E1562" s="2" t="s">
        <v>267</v>
      </c>
      <c r="F1562" s="3"/>
    </row>
    <row r="1563" spans="1:6">
      <c r="A1563" s="2" t="s">
        <v>2478</v>
      </c>
      <c r="B1563" s="2" t="s">
        <v>210</v>
      </c>
      <c r="C1563" s="2" t="s">
        <v>2479</v>
      </c>
      <c r="D1563" s="2" t="s">
        <v>212</v>
      </c>
      <c r="E1563" s="2" t="s">
        <v>2289</v>
      </c>
      <c r="F1563" s="3"/>
    </row>
    <row r="1564" spans="1:6">
      <c r="A1564" s="2" t="s">
        <v>2480</v>
      </c>
      <c r="B1564" s="2" t="s">
        <v>210</v>
      </c>
      <c r="C1564" s="2" t="s">
        <v>2481</v>
      </c>
      <c r="D1564" s="2" t="s">
        <v>212</v>
      </c>
      <c r="E1564" s="2" t="s">
        <v>2289</v>
      </c>
      <c r="F1564" s="3"/>
    </row>
    <row r="1565" spans="1:6" ht="45">
      <c r="A1565" s="2" t="s">
        <v>2482</v>
      </c>
      <c r="B1565" s="2" t="s">
        <v>210</v>
      </c>
      <c r="C1565" s="4" t="s">
        <v>2483</v>
      </c>
      <c r="D1565" s="2" t="s">
        <v>212</v>
      </c>
      <c r="E1565" s="2" t="s">
        <v>2289</v>
      </c>
      <c r="F1565" s="3"/>
    </row>
    <row r="1566" spans="1:6">
      <c r="A1566" s="2" t="s">
        <v>2484</v>
      </c>
      <c r="B1566" s="2" t="s">
        <v>210</v>
      </c>
      <c r="C1566" s="2" t="s">
        <v>2485</v>
      </c>
      <c r="D1566" s="2" t="s">
        <v>212</v>
      </c>
      <c r="E1566" s="2" t="s">
        <v>2455</v>
      </c>
      <c r="F1566" s="3"/>
    </row>
    <row r="1567" spans="1:6">
      <c r="A1567" s="2" t="s">
        <v>2486</v>
      </c>
      <c r="B1567" s="2" t="s">
        <v>210</v>
      </c>
      <c r="C1567" s="2" t="s">
        <v>2487</v>
      </c>
      <c r="D1567" s="2" t="s">
        <v>212</v>
      </c>
      <c r="E1567" s="2" t="s">
        <v>249</v>
      </c>
      <c r="F1567" s="3"/>
    </row>
    <row r="1568" spans="1:6">
      <c r="A1568" s="2" t="s">
        <v>2488</v>
      </c>
      <c r="B1568" s="2" t="s">
        <v>210</v>
      </c>
      <c r="C1568" s="2" t="s">
        <v>2489</v>
      </c>
      <c r="D1568" s="2" t="s">
        <v>212</v>
      </c>
      <c r="E1568" s="2" t="s">
        <v>267</v>
      </c>
      <c r="F1568" s="3"/>
    </row>
    <row r="1569" spans="1:6">
      <c r="A1569" s="2" t="s">
        <v>2490</v>
      </c>
      <c r="B1569" s="2" t="s">
        <v>210</v>
      </c>
      <c r="C1569" s="2" t="s">
        <v>2491</v>
      </c>
      <c r="D1569" s="2" t="s">
        <v>212</v>
      </c>
      <c r="E1569" s="2" t="s">
        <v>46</v>
      </c>
      <c r="F1569" s="3"/>
    </row>
    <row r="1570" spans="1:6">
      <c r="A1570" s="2" t="s">
        <v>2492</v>
      </c>
      <c r="B1570" s="2" t="s">
        <v>210</v>
      </c>
      <c r="C1570" s="2" t="s">
        <v>2491</v>
      </c>
      <c r="D1570" s="2" t="s">
        <v>212</v>
      </c>
      <c r="E1570" s="2" t="s">
        <v>46</v>
      </c>
      <c r="F1570" s="3"/>
    </row>
    <row r="1571" spans="1:6">
      <c r="A1571" s="2" t="s">
        <v>2493</v>
      </c>
      <c r="B1571" s="2" t="s">
        <v>210</v>
      </c>
      <c r="C1571" s="2" t="s">
        <v>2491</v>
      </c>
      <c r="D1571" s="2" t="s">
        <v>212</v>
      </c>
      <c r="E1571" s="2" t="s">
        <v>46</v>
      </c>
      <c r="F1571" s="3"/>
    </row>
    <row r="1572" spans="1:6">
      <c r="A1572" s="2" t="s">
        <v>2494</v>
      </c>
      <c r="B1572" s="2" t="s">
        <v>210</v>
      </c>
      <c r="C1572" s="2" t="s">
        <v>2491</v>
      </c>
      <c r="D1572" s="2" t="s">
        <v>212</v>
      </c>
      <c r="E1572" s="2" t="s">
        <v>46</v>
      </c>
      <c r="F1572" s="3"/>
    </row>
    <row r="1573" spans="1:6">
      <c r="A1573" s="2" t="s">
        <v>2495</v>
      </c>
      <c r="B1573" s="2" t="s">
        <v>210</v>
      </c>
      <c r="C1573" s="2" t="s">
        <v>2491</v>
      </c>
      <c r="D1573" s="2" t="s">
        <v>212</v>
      </c>
      <c r="E1573" s="2" t="s">
        <v>46</v>
      </c>
      <c r="F1573" s="3"/>
    </row>
    <row r="1574" spans="1:6">
      <c r="A1574" s="2" t="s">
        <v>2496</v>
      </c>
      <c r="B1574" s="2" t="s">
        <v>210</v>
      </c>
      <c r="C1574" s="2" t="s">
        <v>2491</v>
      </c>
      <c r="D1574" s="2" t="s">
        <v>212</v>
      </c>
      <c r="E1574" s="2" t="s">
        <v>46</v>
      </c>
      <c r="F1574" s="3"/>
    </row>
    <row r="1575" spans="1:6">
      <c r="A1575" s="2" t="s">
        <v>2497</v>
      </c>
      <c r="B1575" s="2" t="s">
        <v>210</v>
      </c>
      <c r="C1575" s="2" t="s">
        <v>2491</v>
      </c>
      <c r="D1575" s="2" t="s">
        <v>212</v>
      </c>
      <c r="E1575" s="2" t="s">
        <v>46</v>
      </c>
      <c r="F1575" s="3"/>
    </row>
    <row r="1576" spans="1:6">
      <c r="A1576" s="2" t="s">
        <v>2498</v>
      </c>
      <c r="B1576" s="2" t="s">
        <v>210</v>
      </c>
      <c r="C1576" s="2" t="s">
        <v>2491</v>
      </c>
      <c r="D1576" s="2" t="s">
        <v>212</v>
      </c>
      <c r="E1576" s="2" t="s">
        <v>46</v>
      </c>
      <c r="F1576" s="3"/>
    </row>
    <row r="1577" spans="1:6">
      <c r="A1577" s="2" t="s">
        <v>2499</v>
      </c>
      <c r="B1577" s="2" t="s">
        <v>210</v>
      </c>
      <c r="C1577" s="2" t="s">
        <v>2491</v>
      </c>
      <c r="D1577" s="2" t="s">
        <v>212</v>
      </c>
      <c r="E1577" s="2" t="s">
        <v>46</v>
      </c>
      <c r="F1577" s="3"/>
    </row>
    <row r="1578" spans="1:6">
      <c r="A1578" s="2" t="s">
        <v>2500</v>
      </c>
      <c r="B1578" s="2" t="s">
        <v>210</v>
      </c>
      <c r="C1578" s="2" t="s">
        <v>2491</v>
      </c>
      <c r="D1578" s="2" t="s">
        <v>212</v>
      </c>
      <c r="E1578" s="2" t="s">
        <v>46</v>
      </c>
      <c r="F1578" s="3"/>
    </row>
    <row r="1579" spans="1:6">
      <c r="A1579" s="2" t="s">
        <v>2501</v>
      </c>
      <c r="B1579" s="2" t="s">
        <v>210</v>
      </c>
      <c r="C1579" s="2" t="s">
        <v>2502</v>
      </c>
      <c r="D1579" s="2" t="s">
        <v>212</v>
      </c>
      <c r="E1579" s="2" t="s">
        <v>516</v>
      </c>
      <c r="F1579" s="3"/>
    </row>
    <row r="1580" spans="1:6">
      <c r="A1580" s="2" t="s">
        <v>2503</v>
      </c>
      <c r="B1580" s="2" t="s">
        <v>210</v>
      </c>
      <c r="C1580" s="2" t="s">
        <v>2504</v>
      </c>
      <c r="D1580" s="2" t="s">
        <v>212</v>
      </c>
      <c r="E1580" s="2" t="s">
        <v>2505</v>
      </c>
      <c r="F1580" s="3"/>
    </row>
    <row r="1581" spans="1:6">
      <c r="A1581" s="2" t="s">
        <v>2506</v>
      </c>
      <c r="B1581" s="2" t="s">
        <v>210</v>
      </c>
      <c r="C1581" s="2" t="s">
        <v>2507</v>
      </c>
      <c r="D1581" s="2" t="s">
        <v>212</v>
      </c>
      <c r="E1581" s="2" t="s">
        <v>454</v>
      </c>
      <c r="F1581" s="3"/>
    </row>
    <row r="1582" spans="1:6">
      <c r="A1582" s="2" t="s">
        <v>2508</v>
      </c>
      <c r="B1582" s="2" t="s">
        <v>210</v>
      </c>
      <c r="C1582" s="2" t="s">
        <v>2509</v>
      </c>
      <c r="D1582" s="2" t="s">
        <v>212</v>
      </c>
      <c r="E1582" s="2" t="s">
        <v>249</v>
      </c>
      <c r="F1582" s="3"/>
    </row>
    <row r="1583" spans="1:6">
      <c r="A1583" s="2" t="s">
        <v>2510</v>
      </c>
      <c r="B1583" s="2" t="s">
        <v>210</v>
      </c>
      <c r="C1583" s="2" t="s">
        <v>2509</v>
      </c>
      <c r="D1583" s="2" t="s">
        <v>212</v>
      </c>
      <c r="E1583" s="2" t="s">
        <v>249</v>
      </c>
      <c r="F1583" s="3"/>
    </row>
    <row r="1584" spans="1:6">
      <c r="A1584" s="2" t="s">
        <v>2511</v>
      </c>
      <c r="B1584" s="2" t="s">
        <v>210</v>
      </c>
      <c r="C1584" s="2" t="s">
        <v>2509</v>
      </c>
      <c r="D1584" s="2" t="s">
        <v>212</v>
      </c>
      <c r="E1584" s="2" t="s">
        <v>249</v>
      </c>
      <c r="F1584" s="3"/>
    </row>
    <row r="1585" spans="1:6">
      <c r="A1585" s="2" t="s">
        <v>2512</v>
      </c>
      <c r="B1585" s="2" t="s">
        <v>210</v>
      </c>
      <c r="C1585" s="2" t="s">
        <v>2509</v>
      </c>
      <c r="D1585" s="2" t="s">
        <v>212</v>
      </c>
      <c r="E1585" s="2" t="s">
        <v>249</v>
      </c>
      <c r="F1585" s="3"/>
    </row>
    <row r="1586" spans="1:6">
      <c r="A1586" s="2" t="s">
        <v>2513</v>
      </c>
      <c r="B1586" s="2" t="s">
        <v>210</v>
      </c>
      <c r="C1586" s="2" t="s">
        <v>2509</v>
      </c>
      <c r="D1586" s="2" t="s">
        <v>212</v>
      </c>
      <c r="E1586" s="2" t="s">
        <v>249</v>
      </c>
      <c r="F1586" s="3"/>
    </row>
    <row r="1587" spans="1:6">
      <c r="A1587" s="2" t="s">
        <v>2514</v>
      </c>
      <c r="B1587" s="2" t="s">
        <v>210</v>
      </c>
      <c r="C1587" s="2" t="s">
        <v>2509</v>
      </c>
      <c r="D1587" s="2" t="s">
        <v>212</v>
      </c>
      <c r="E1587" s="2" t="s">
        <v>249</v>
      </c>
      <c r="F1587" s="3"/>
    </row>
    <row r="1588" spans="1:6">
      <c r="A1588" s="2" t="s">
        <v>2515</v>
      </c>
      <c r="B1588" s="2" t="s">
        <v>210</v>
      </c>
      <c r="C1588" s="2" t="s">
        <v>2509</v>
      </c>
      <c r="D1588" s="2" t="s">
        <v>212</v>
      </c>
      <c r="E1588" s="2" t="s">
        <v>249</v>
      </c>
      <c r="F1588" s="3"/>
    </row>
    <row r="1589" spans="1:6">
      <c r="A1589" s="2" t="s">
        <v>2516</v>
      </c>
      <c r="B1589" s="2" t="s">
        <v>210</v>
      </c>
      <c r="C1589" s="2" t="s">
        <v>2509</v>
      </c>
      <c r="D1589" s="2" t="s">
        <v>212</v>
      </c>
      <c r="E1589" s="2" t="s">
        <v>249</v>
      </c>
      <c r="F1589" s="3"/>
    </row>
    <row r="1590" spans="1:6">
      <c r="A1590" s="2" t="s">
        <v>2517</v>
      </c>
      <c r="B1590" s="2" t="s">
        <v>210</v>
      </c>
      <c r="C1590" s="2" t="s">
        <v>2518</v>
      </c>
      <c r="D1590" s="2" t="s">
        <v>212</v>
      </c>
      <c r="E1590" s="2" t="s">
        <v>2307</v>
      </c>
      <c r="F1590" s="3"/>
    </row>
    <row r="1591" spans="1:6">
      <c r="A1591" s="2" t="s">
        <v>2519</v>
      </c>
      <c r="B1591" s="2" t="s">
        <v>210</v>
      </c>
      <c r="C1591" s="2" t="s">
        <v>2520</v>
      </c>
      <c r="D1591" s="2" t="s">
        <v>212</v>
      </c>
      <c r="E1591" s="2" t="s">
        <v>258</v>
      </c>
      <c r="F1591" s="3"/>
    </row>
    <row r="1592" spans="1:6">
      <c r="A1592" s="2" t="s">
        <v>2521</v>
      </c>
      <c r="B1592" s="2" t="s">
        <v>210</v>
      </c>
      <c r="C1592" s="2" t="s">
        <v>2520</v>
      </c>
      <c r="D1592" s="2" t="s">
        <v>212</v>
      </c>
      <c r="E1592" s="2" t="s">
        <v>2522</v>
      </c>
      <c r="F1592" s="3"/>
    </row>
    <row r="1593" spans="1:6">
      <c r="A1593" s="2" t="s">
        <v>2523</v>
      </c>
      <c r="B1593" s="2" t="s">
        <v>210</v>
      </c>
      <c r="C1593" s="2" t="s">
        <v>2524</v>
      </c>
      <c r="D1593" s="2" t="s">
        <v>212</v>
      </c>
      <c r="E1593" s="2" t="s">
        <v>493</v>
      </c>
      <c r="F1593" s="3"/>
    </row>
    <row r="1594" spans="1:6">
      <c r="A1594" s="2" t="s">
        <v>2525</v>
      </c>
      <c r="B1594" s="2" t="s">
        <v>210</v>
      </c>
      <c r="C1594" s="2" t="s">
        <v>2526</v>
      </c>
      <c r="D1594" s="2" t="s">
        <v>212</v>
      </c>
      <c r="E1594" s="2" t="s">
        <v>950</v>
      </c>
      <c r="F1594" s="3"/>
    </row>
    <row r="1595" spans="1:6">
      <c r="A1595" s="2" t="s">
        <v>2527</v>
      </c>
      <c r="B1595" s="2" t="s">
        <v>210</v>
      </c>
      <c r="C1595" s="2" t="s">
        <v>2528</v>
      </c>
      <c r="D1595" s="2" t="s">
        <v>212</v>
      </c>
      <c r="E1595" s="2" t="s">
        <v>2529</v>
      </c>
      <c r="F1595" s="3"/>
    </row>
    <row r="1596" spans="1:6">
      <c r="A1596" s="2" t="s">
        <v>2530</v>
      </c>
      <c r="B1596" s="2" t="s">
        <v>210</v>
      </c>
      <c r="C1596" s="2" t="s">
        <v>2531</v>
      </c>
      <c r="D1596" s="2" t="s">
        <v>212</v>
      </c>
      <c r="E1596" s="2" t="s">
        <v>2191</v>
      </c>
      <c r="F1596" s="3"/>
    </row>
    <row r="1597" spans="1:6">
      <c r="A1597" s="2" t="s">
        <v>1137</v>
      </c>
      <c r="B1597" s="2" t="s">
        <v>210</v>
      </c>
      <c r="C1597" s="2" t="s">
        <v>2531</v>
      </c>
      <c r="D1597" s="2" t="s">
        <v>212</v>
      </c>
      <c r="E1597" s="2" t="s">
        <v>1141</v>
      </c>
      <c r="F1597" s="3"/>
    </row>
    <row r="1598" spans="1:6">
      <c r="A1598" s="2" t="s">
        <v>2532</v>
      </c>
      <c r="B1598" s="2" t="s">
        <v>210</v>
      </c>
      <c r="C1598" s="2" t="s">
        <v>2531</v>
      </c>
      <c r="D1598" s="2" t="s">
        <v>212</v>
      </c>
      <c r="E1598" s="2" t="s">
        <v>1141</v>
      </c>
      <c r="F1598" s="3"/>
    </row>
    <row r="1599" spans="1:6">
      <c r="A1599" s="2" t="s">
        <v>2533</v>
      </c>
      <c r="B1599" s="2" t="s">
        <v>210</v>
      </c>
      <c r="C1599" s="2" t="s">
        <v>2531</v>
      </c>
      <c r="D1599" s="2" t="s">
        <v>212</v>
      </c>
      <c r="E1599" s="2" t="s">
        <v>1141</v>
      </c>
      <c r="F1599" s="3"/>
    </row>
    <row r="1600" spans="1:6">
      <c r="A1600" s="2" t="s">
        <v>2534</v>
      </c>
      <c r="B1600" s="2" t="s">
        <v>210</v>
      </c>
      <c r="C1600" s="2" t="s">
        <v>2531</v>
      </c>
      <c r="D1600" s="2" t="s">
        <v>212</v>
      </c>
      <c r="E1600" s="2" t="s">
        <v>1141</v>
      </c>
      <c r="F1600" s="3"/>
    </row>
    <row r="1601" spans="1:6">
      <c r="A1601" s="2" t="s">
        <v>2535</v>
      </c>
      <c r="B1601" s="2" t="s">
        <v>210</v>
      </c>
      <c r="C1601" s="2" t="s">
        <v>2531</v>
      </c>
      <c r="D1601" s="2" t="s">
        <v>212</v>
      </c>
      <c r="E1601" s="2" t="s">
        <v>1141</v>
      </c>
      <c r="F1601" s="3"/>
    </row>
    <row r="1602" spans="1:6">
      <c r="A1602" s="2" t="s">
        <v>2536</v>
      </c>
      <c r="B1602" s="2" t="s">
        <v>210</v>
      </c>
      <c r="C1602" s="2" t="s">
        <v>2531</v>
      </c>
      <c r="D1602" s="2" t="s">
        <v>212</v>
      </c>
      <c r="E1602" s="2" t="s">
        <v>1141</v>
      </c>
      <c r="F1602" s="3"/>
    </row>
    <row r="1603" spans="1:6">
      <c r="A1603" s="2" t="s">
        <v>2537</v>
      </c>
      <c r="B1603" s="2" t="s">
        <v>210</v>
      </c>
      <c r="C1603" s="2" t="s">
        <v>2531</v>
      </c>
      <c r="D1603" s="2" t="s">
        <v>212</v>
      </c>
      <c r="E1603" s="2" t="s">
        <v>2538</v>
      </c>
      <c r="F1603" s="3"/>
    </row>
    <row r="1604" spans="1:6">
      <c r="A1604" s="2" t="s">
        <v>2539</v>
      </c>
      <c r="B1604" s="2" t="s">
        <v>210</v>
      </c>
      <c r="C1604" s="2" t="s">
        <v>2531</v>
      </c>
      <c r="D1604" s="2" t="s">
        <v>212</v>
      </c>
      <c r="E1604" s="2" t="s">
        <v>2538</v>
      </c>
      <c r="F1604" s="3"/>
    </row>
    <row r="1605" spans="1:6">
      <c r="A1605" s="2" t="s">
        <v>2540</v>
      </c>
      <c r="B1605" s="2" t="s">
        <v>210</v>
      </c>
      <c r="C1605" s="2" t="s">
        <v>2541</v>
      </c>
      <c r="D1605" s="2" t="s">
        <v>212</v>
      </c>
      <c r="E1605" s="2" t="s">
        <v>1410</v>
      </c>
      <c r="F1605" s="3"/>
    </row>
    <row r="1606" spans="1:6">
      <c r="A1606" s="2" t="s">
        <v>2542</v>
      </c>
      <c r="B1606" s="2" t="s">
        <v>210</v>
      </c>
      <c r="C1606" s="2" t="s">
        <v>2543</v>
      </c>
      <c r="D1606" s="2" t="s">
        <v>212</v>
      </c>
      <c r="E1606" s="2" t="s">
        <v>267</v>
      </c>
      <c r="F1606" s="3"/>
    </row>
    <row r="1607" spans="1:6">
      <c r="A1607" s="2" t="s">
        <v>2544</v>
      </c>
      <c r="B1607" s="2" t="s">
        <v>210</v>
      </c>
      <c r="C1607" s="2" t="s">
        <v>2545</v>
      </c>
      <c r="D1607" s="2" t="s">
        <v>212</v>
      </c>
      <c r="E1607" s="2" t="s">
        <v>1555</v>
      </c>
      <c r="F1607" s="3"/>
    </row>
    <row r="1608" spans="1:6">
      <c r="A1608" s="2" t="s">
        <v>2546</v>
      </c>
      <c r="B1608" s="2" t="s">
        <v>210</v>
      </c>
      <c r="C1608" s="2" t="s">
        <v>2547</v>
      </c>
      <c r="D1608" s="2" t="s">
        <v>212</v>
      </c>
      <c r="E1608" s="2" t="s">
        <v>2383</v>
      </c>
      <c r="F1608" s="3"/>
    </row>
    <row r="1609" spans="1:6">
      <c r="A1609" s="2" t="s">
        <v>2548</v>
      </c>
      <c r="B1609" s="2" t="s">
        <v>210</v>
      </c>
      <c r="C1609" s="2" t="s">
        <v>2549</v>
      </c>
      <c r="D1609" s="2" t="s">
        <v>212</v>
      </c>
      <c r="E1609" s="2" t="s">
        <v>1945</v>
      </c>
      <c r="F1609" s="3"/>
    </row>
    <row r="1610" spans="1:6">
      <c r="A1610" s="2" t="s">
        <v>2550</v>
      </c>
      <c r="B1610" s="2" t="s">
        <v>210</v>
      </c>
      <c r="C1610" s="2" t="s">
        <v>2549</v>
      </c>
      <c r="D1610" s="2" t="s">
        <v>212</v>
      </c>
      <c r="E1610" s="2" t="s">
        <v>231</v>
      </c>
      <c r="F1610" s="3"/>
    </row>
    <row r="1611" spans="1:6">
      <c r="A1611" s="2" t="s">
        <v>2551</v>
      </c>
      <c r="B1611" s="2" t="s">
        <v>210</v>
      </c>
      <c r="C1611" s="2" t="s">
        <v>2552</v>
      </c>
      <c r="D1611" s="2" t="s">
        <v>212</v>
      </c>
      <c r="E1611" s="2" t="s">
        <v>592</v>
      </c>
      <c r="F1611" s="3"/>
    </row>
    <row r="1612" spans="1:6">
      <c r="A1612" s="2" t="s">
        <v>2553</v>
      </c>
      <c r="B1612" s="2" t="s">
        <v>210</v>
      </c>
      <c r="C1612" s="2" t="s">
        <v>2554</v>
      </c>
      <c r="D1612" s="2" t="s">
        <v>212</v>
      </c>
      <c r="E1612" s="2" t="s">
        <v>233</v>
      </c>
      <c r="F1612" s="3"/>
    </row>
    <row r="1613" spans="1:6">
      <c r="A1613" s="2" t="s">
        <v>2555</v>
      </c>
      <c r="B1613" s="2" t="s">
        <v>210</v>
      </c>
      <c r="C1613" s="2" t="s">
        <v>2556</v>
      </c>
      <c r="D1613" s="2" t="s">
        <v>212</v>
      </c>
      <c r="E1613" s="2" t="s">
        <v>267</v>
      </c>
      <c r="F1613" s="3"/>
    </row>
    <row r="1614" spans="1:6">
      <c r="A1614" s="2" t="s">
        <v>2557</v>
      </c>
      <c r="B1614" s="2" t="s">
        <v>210</v>
      </c>
      <c r="C1614" s="2" t="s">
        <v>2558</v>
      </c>
      <c r="D1614" s="2" t="s">
        <v>212</v>
      </c>
      <c r="E1614" s="2" t="s">
        <v>1410</v>
      </c>
      <c r="F1614" s="3"/>
    </row>
    <row r="1615" spans="1:6">
      <c r="A1615" s="2" t="s">
        <v>2559</v>
      </c>
      <c r="B1615" s="2" t="s">
        <v>210</v>
      </c>
      <c r="C1615" s="2" t="s">
        <v>2560</v>
      </c>
      <c r="D1615" s="2" t="s">
        <v>212</v>
      </c>
      <c r="E1615" s="2" t="s">
        <v>267</v>
      </c>
      <c r="F1615" s="3"/>
    </row>
    <row r="1616" spans="1:6">
      <c r="A1616" s="2" t="s">
        <v>2561</v>
      </c>
      <c r="B1616" s="2" t="s">
        <v>210</v>
      </c>
      <c r="C1616" s="2" t="s">
        <v>2562</v>
      </c>
      <c r="D1616" s="2" t="s">
        <v>212</v>
      </c>
      <c r="E1616" s="2" t="s">
        <v>267</v>
      </c>
      <c r="F1616" s="3"/>
    </row>
    <row r="1617" spans="1:6">
      <c r="A1617" s="2" t="s">
        <v>2563</v>
      </c>
      <c r="B1617" s="2" t="s">
        <v>210</v>
      </c>
      <c r="C1617" s="2" t="s">
        <v>2564</v>
      </c>
      <c r="D1617" s="2" t="s">
        <v>212</v>
      </c>
      <c r="E1617" s="2" t="s">
        <v>267</v>
      </c>
      <c r="F1617" s="3"/>
    </row>
    <row r="1618" spans="1:6">
      <c r="A1618" s="2" t="s">
        <v>2565</v>
      </c>
      <c r="B1618" s="2" t="s">
        <v>210</v>
      </c>
      <c r="C1618" s="2" t="s">
        <v>2566</v>
      </c>
      <c r="D1618" s="2" t="s">
        <v>212</v>
      </c>
      <c r="E1618" s="2" t="s">
        <v>327</v>
      </c>
      <c r="F1618" s="3"/>
    </row>
    <row r="1619" spans="1:6">
      <c r="A1619" s="2" t="s">
        <v>2567</v>
      </c>
      <c r="B1619" s="2" t="s">
        <v>210</v>
      </c>
      <c r="C1619" s="2" t="s">
        <v>2568</v>
      </c>
      <c r="D1619" s="2" t="s">
        <v>212</v>
      </c>
      <c r="E1619" s="2" t="s">
        <v>258</v>
      </c>
      <c r="F1619" s="3"/>
    </row>
    <row r="1620" spans="1:6">
      <c r="A1620" s="2" t="s">
        <v>2569</v>
      </c>
      <c r="B1620" s="2" t="s">
        <v>210</v>
      </c>
      <c r="C1620" s="2" t="s">
        <v>2570</v>
      </c>
      <c r="D1620" s="2" t="s">
        <v>212</v>
      </c>
      <c r="E1620" s="2" t="s">
        <v>919</v>
      </c>
      <c r="F1620" s="3"/>
    </row>
    <row r="1621" spans="1:6">
      <c r="A1621" s="2" t="s">
        <v>2571</v>
      </c>
      <c r="B1621" s="2" t="s">
        <v>210</v>
      </c>
      <c r="C1621" s="2" t="s">
        <v>2572</v>
      </c>
      <c r="D1621" s="2" t="s">
        <v>212</v>
      </c>
      <c r="E1621" s="2" t="s">
        <v>1018</v>
      </c>
      <c r="F1621" s="3"/>
    </row>
    <row r="1622" spans="1:6">
      <c r="A1622" s="2" t="s">
        <v>2573</v>
      </c>
      <c r="B1622" s="2" t="s">
        <v>210</v>
      </c>
      <c r="C1622" s="2" t="s">
        <v>2572</v>
      </c>
      <c r="D1622" s="2" t="s">
        <v>212</v>
      </c>
      <c r="E1622" s="2" t="s">
        <v>1018</v>
      </c>
      <c r="F1622" s="3"/>
    </row>
    <row r="1623" spans="1:6">
      <c r="A1623" s="2" t="s">
        <v>2574</v>
      </c>
      <c r="B1623" s="2" t="s">
        <v>210</v>
      </c>
      <c r="C1623" s="2" t="s">
        <v>2575</v>
      </c>
      <c r="D1623" s="2" t="s">
        <v>212</v>
      </c>
      <c r="E1623" s="2" t="s">
        <v>1000</v>
      </c>
      <c r="F1623" s="3"/>
    </row>
    <row r="1624" spans="1:6">
      <c r="A1624" s="2" t="s">
        <v>2576</v>
      </c>
      <c r="B1624" s="2" t="s">
        <v>210</v>
      </c>
      <c r="C1624" s="2" t="s">
        <v>2577</v>
      </c>
      <c r="D1624" s="2" t="s">
        <v>212</v>
      </c>
      <c r="E1624" s="2" t="s">
        <v>1363</v>
      </c>
      <c r="F1624" s="3"/>
    </row>
    <row r="1625" spans="1:6">
      <c r="A1625" s="2" t="s">
        <v>2578</v>
      </c>
      <c r="B1625" s="2" t="s">
        <v>210</v>
      </c>
      <c r="C1625" s="2" t="s">
        <v>2577</v>
      </c>
      <c r="D1625" s="2" t="s">
        <v>212</v>
      </c>
      <c r="E1625" s="2" t="s">
        <v>231</v>
      </c>
      <c r="F1625" s="3"/>
    </row>
    <row r="1626" spans="1:6">
      <c r="A1626" s="2" t="s">
        <v>2579</v>
      </c>
      <c r="B1626" s="2" t="s">
        <v>210</v>
      </c>
      <c r="C1626" s="2" t="s">
        <v>2577</v>
      </c>
      <c r="D1626" s="2" t="s">
        <v>212</v>
      </c>
      <c r="E1626" s="2" t="s">
        <v>1200</v>
      </c>
      <c r="F1626" s="3"/>
    </row>
    <row r="1627" spans="1:6">
      <c r="A1627" s="2" t="s">
        <v>2580</v>
      </c>
      <c r="B1627" s="2" t="s">
        <v>210</v>
      </c>
      <c r="C1627" s="2" t="s">
        <v>2577</v>
      </c>
      <c r="D1627" s="2" t="s">
        <v>212</v>
      </c>
      <c r="E1627" s="2" t="s">
        <v>1363</v>
      </c>
      <c r="F1627" s="3"/>
    </row>
    <row r="1628" spans="1:6">
      <c r="A1628" s="2" t="s">
        <v>2581</v>
      </c>
      <c r="B1628" s="2" t="s">
        <v>210</v>
      </c>
      <c r="C1628" s="2" t="s">
        <v>2577</v>
      </c>
      <c r="D1628" s="2" t="s">
        <v>212</v>
      </c>
      <c r="E1628" s="2" t="s">
        <v>2383</v>
      </c>
      <c r="F1628" s="3"/>
    </row>
    <row r="1629" spans="1:6">
      <c r="A1629" s="2"/>
      <c r="B1629" s="2" t="s">
        <v>210</v>
      </c>
      <c r="C1629" s="2" t="s">
        <v>2577</v>
      </c>
      <c r="D1629" s="2" t="s">
        <v>212</v>
      </c>
      <c r="E1629" s="2" t="s">
        <v>361</v>
      </c>
      <c r="F1629" s="3"/>
    </row>
    <row r="1630" spans="1:6">
      <c r="A1630" s="2" t="s">
        <v>2582</v>
      </c>
      <c r="B1630" s="2" t="s">
        <v>210</v>
      </c>
      <c r="C1630" s="2" t="s">
        <v>2583</v>
      </c>
      <c r="D1630" s="2" t="s">
        <v>212</v>
      </c>
      <c r="E1630" s="2" t="s">
        <v>504</v>
      </c>
      <c r="F1630" s="3"/>
    </row>
    <row r="1631" spans="1:6">
      <c r="A1631" s="2" t="s">
        <v>2584</v>
      </c>
      <c r="B1631" s="2" t="s">
        <v>210</v>
      </c>
      <c r="C1631" s="2" t="s">
        <v>2585</v>
      </c>
      <c r="D1631" s="2" t="s">
        <v>212</v>
      </c>
      <c r="E1631" s="2" t="s">
        <v>2586</v>
      </c>
      <c r="F1631" s="3"/>
    </row>
    <row r="1632" spans="1:6">
      <c r="A1632" s="2" t="s">
        <v>2587</v>
      </c>
      <c r="B1632" s="2" t="s">
        <v>210</v>
      </c>
      <c r="C1632" s="2" t="s">
        <v>2588</v>
      </c>
      <c r="D1632" s="2" t="s">
        <v>212</v>
      </c>
      <c r="E1632" s="2" t="s">
        <v>479</v>
      </c>
      <c r="F1632" s="3"/>
    </row>
    <row r="1633" spans="1:6">
      <c r="A1633" s="2" t="s">
        <v>2589</v>
      </c>
      <c r="B1633" s="2" t="s">
        <v>210</v>
      </c>
      <c r="C1633" s="2" t="s">
        <v>2590</v>
      </c>
      <c r="D1633" s="2" t="s">
        <v>212</v>
      </c>
      <c r="E1633" s="2" t="s">
        <v>2413</v>
      </c>
      <c r="F1633" s="3"/>
    </row>
    <row r="1634" spans="1:6">
      <c r="A1634" s="2" t="s">
        <v>646</v>
      </c>
      <c r="B1634" s="2" t="s">
        <v>210</v>
      </c>
      <c r="C1634" s="2" t="s">
        <v>2590</v>
      </c>
      <c r="D1634" s="2" t="s">
        <v>212</v>
      </c>
      <c r="E1634" s="2" t="s">
        <v>415</v>
      </c>
      <c r="F1634" s="3"/>
    </row>
    <row r="1635" spans="1:6">
      <c r="A1635" s="2" t="s">
        <v>2591</v>
      </c>
      <c r="B1635" s="2" t="s">
        <v>210</v>
      </c>
      <c r="C1635" s="2" t="s">
        <v>2590</v>
      </c>
      <c r="D1635" s="2" t="s">
        <v>212</v>
      </c>
      <c r="E1635" s="2" t="s">
        <v>213</v>
      </c>
      <c r="F1635" s="3"/>
    </row>
    <row r="1636" spans="1:6">
      <c r="A1636" s="2" t="s">
        <v>2592</v>
      </c>
      <c r="B1636" s="2" t="s">
        <v>210</v>
      </c>
      <c r="C1636" s="2" t="s">
        <v>2590</v>
      </c>
      <c r="D1636" s="2" t="s">
        <v>212</v>
      </c>
      <c r="E1636" s="2" t="s">
        <v>213</v>
      </c>
      <c r="F1636" s="3"/>
    </row>
    <row r="1637" spans="1:6">
      <c r="A1637" s="2" t="s">
        <v>2593</v>
      </c>
      <c r="B1637" s="2" t="s">
        <v>210</v>
      </c>
      <c r="C1637" s="2" t="s">
        <v>2590</v>
      </c>
      <c r="D1637" s="2" t="s">
        <v>212</v>
      </c>
      <c r="E1637" s="2" t="s">
        <v>1945</v>
      </c>
      <c r="F1637" s="3"/>
    </row>
    <row r="1638" spans="1:6">
      <c r="A1638" s="2" t="s">
        <v>2594</v>
      </c>
      <c r="B1638" s="2" t="s">
        <v>210</v>
      </c>
      <c r="C1638" s="2" t="s">
        <v>2590</v>
      </c>
      <c r="D1638" s="2" t="s">
        <v>212</v>
      </c>
      <c r="E1638" s="2" t="s">
        <v>415</v>
      </c>
      <c r="F1638" s="3"/>
    </row>
    <row r="1639" spans="1:6">
      <c r="A1639" s="2" t="s">
        <v>2595</v>
      </c>
      <c r="B1639" s="2" t="s">
        <v>210</v>
      </c>
      <c r="C1639" s="2" t="s">
        <v>2590</v>
      </c>
      <c r="D1639" s="2" t="s">
        <v>212</v>
      </c>
      <c r="E1639" s="2" t="s">
        <v>1945</v>
      </c>
      <c r="F1639" s="3"/>
    </row>
    <row r="1640" spans="1:6">
      <c r="A1640" s="2" t="s">
        <v>2596</v>
      </c>
      <c r="B1640" s="2" t="s">
        <v>210</v>
      </c>
      <c r="C1640" s="2" t="s">
        <v>2590</v>
      </c>
      <c r="D1640" s="2" t="s">
        <v>212</v>
      </c>
      <c r="E1640" s="2" t="s">
        <v>339</v>
      </c>
      <c r="F1640" s="3"/>
    </row>
    <row r="1641" spans="1:6">
      <c r="A1641" s="2"/>
      <c r="B1641" s="2" t="s">
        <v>210</v>
      </c>
      <c r="C1641" s="2" t="s">
        <v>2590</v>
      </c>
      <c r="D1641" s="2" t="s">
        <v>212</v>
      </c>
      <c r="E1641" s="2" t="s">
        <v>226</v>
      </c>
      <c r="F1641" s="3"/>
    </row>
    <row r="1642" spans="1:6">
      <c r="A1642" s="2" t="s">
        <v>2597</v>
      </c>
      <c r="B1642" s="2" t="s">
        <v>210</v>
      </c>
      <c r="C1642" s="2" t="s">
        <v>2598</v>
      </c>
      <c r="D1642" s="2" t="s">
        <v>212</v>
      </c>
      <c r="E1642" s="2" t="s">
        <v>339</v>
      </c>
      <c r="F1642" s="3"/>
    </row>
    <row r="1643" spans="1:6">
      <c r="A1643" s="2" t="s">
        <v>2599</v>
      </c>
      <c r="B1643" s="2" t="s">
        <v>210</v>
      </c>
      <c r="C1643" s="2" t="s">
        <v>2600</v>
      </c>
      <c r="D1643" s="2" t="s">
        <v>212</v>
      </c>
      <c r="E1643" s="2" t="s">
        <v>272</v>
      </c>
      <c r="F1643" s="3"/>
    </row>
    <row r="1644" spans="1:6">
      <c r="A1644" s="2" t="s">
        <v>2601</v>
      </c>
      <c r="B1644" s="2" t="s">
        <v>210</v>
      </c>
      <c r="C1644" s="2" t="s">
        <v>2602</v>
      </c>
      <c r="D1644" s="2" t="s">
        <v>212</v>
      </c>
      <c r="E1644" s="2" t="s">
        <v>241</v>
      </c>
      <c r="F1644" s="3"/>
    </row>
    <row r="1645" spans="1:6">
      <c r="A1645" s="2" t="s">
        <v>2603</v>
      </c>
      <c r="B1645" s="2" t="s">
        <v>210</v>
      </c>
      <c r="C1645" s="2" t="s">
        <v>2604</v>
      </c>
      <c r="D1645" s="2" t="s">
        <v>212</v>
      </c>
      <c r="E1645" s="2" t="s">
        <v>1076</v>
      </c>
      <c r="F1645" s="3"/>
    </row>
    <row r="1646" spans="1:6">
      <c r="A1646" s="2" t="s">
        <v>2605</v>
      </c>
      <c r="B1646" s="2" t="s">
        <v>210</v>
      </c>
      <c r="C1646" s="2" t="s">
        <v>2604</v>
      </c>
      <c r="D1646" s="2" t="s">
        <v>212</v>
      </c>
      <c r="E1646" s="2" t="s">
        <v>1085</v>
      </c>
      <c r="F1646" s="3"/>
    </row>
    <row r="1647" spans="1:6">
      <c r="A1647" s="2" t="s">
        <v>2606</v>
      </c>
      <c r="B1647" s="2" t="s">
        <v>210</v>
      </c>
      <c r="C1647" s="2" t="s">
        <v>2604</v>
      </c>
      <c r="D1647" s="2" t="s">
        <v>212</v>
      </c>
      <c r="E1647" s="2" t="s">
        <v>1078</v>
      </c>
      <c r="F1647" s="3"/>
    </row>
    <row r="1648" spans="1:6">
      <c r="A1648" s="2" t="s">
        <v>2607</v>
      </c>
      <c r="B1648" s="2" t="s">
        <v>210</v>
      </c>
      <c r="C1648" s="2" t="s">
        <v>2604</v>
      </c>
      <c r="D1648" s="2" t="s">
        <v>212</v>
      </c>
      <c r="E1648" s="2" t="s">
        <v>1073</v>
      </c>
      <c r="F1648" s="3"/>
    </row>
    <row r="1649" spans="1:6">
      <c r="A1649" s="2" t="s">
        <v>2608</v>
      </c>
      <c r="B1649" s="2" t="s">
        <v>210</v>
      </c>
      <c r="C1649" s="2" t="s">
        <v>2609</v>
      </c>
      <c r="D1649" s="2" t="s">
        <v>212</v>
      </c>
      <c r="E1649" s="2" t="s">
        <v>1083</v>
      </c>
      <c r="F1649" s="3"/>
    </row>
    <row r="1650" spans="1:6">
      <c r="A1650" s="2" t="s">
        <v>2610</v>
      </c>
      <c r="B1650" s="2" t="s">
        <v>210</v>
      </c>
      <c r="C1650" s="2" t="s">
        <v>2611</v>
      </c>
      <c r="D1650" s="2" t="s">
        <v>212</v>
      </c>
      <c r="E1650" s="2" t="s">
        <v>1081</v>
      </c>
      <c r="F1650" s="3"/>
    </row>
    <row r="1651" spans="1:6">
      <c r="A1651" s="2" t="s">
        <v>2612</v>
      </c>
      <c r="B1651" s="2" t="s">
        <v>210</v>
      </c>
      <c r="C1651" s="2" t="s">
        <v>2613</v>
      </c>
      <c r="D1651" s="2" t="s">
        <v>212</v>
      </c>
      <c r="E1651" s="2" t="s">
        <v>327</v>
      </c>
      <c r="F1651" s="3"/>
    </row>
    <row r="1652" spans="1:6">
      <c r="A1652" s="2" t="s">
        <v>2614</v>
      </c>
      <c r="B1652" s="2" t="s">
        <v>210</v>
      </c>
      <c r="C1652" s="2" t="s">
        <v>2615</v>
      </c>
      <c r="D1652" s="2" t="s">
        <v>212</v>
      </c>
      <c r="E1652" s="2" t="s">
        <v>327</v>
      </c>
      <c r="F1652" s="3"/>
    </row>
    <row r="1653" spans="1:6">
      <c r="A1653" s="2" t="s">
        <v>2616</v>
      </c>
      <c r="B1653" s="2" t="s">
        <v>210</v>
      </c>
      <c r="C1653" s="2" t="s">
        <v>2617</v>
      </c>
      <c r="D1653" s="2" t="s">
        <v>212</v>
      </c>
      <c r="E1653" s="2" t="s">
        <v>213</v>
      </c>
      <c r="F1653" s="3"/>
    </row>
    <row r="1654" spans="1:6">
      <c r="A1654" s="2" t="s">
        <v>2618</v>
      </c>
      <c r="B1654" s="2" t="s">
        <v>210</v>
      </c>
      <c r="C1654" s="2" t="s">
        <v>2619</v>
      </c>
      <c r="D1654" s="2" t="s">
        <v>212</v>
      </c>
      <c r="E1654" s="2" t="s">
        <v>1200</v>
      </c>
      <c r="F1654" s="3"/>
    </row>
    <row r="1655" spans="1:6">
      <c r="A1655" s="2" t="s">
        <v>2620</v>
      </c>
      <c r="B1655" s="2" t="s">
        <v>210</v>
      </c>
      <c r="C1655" s="2" t="s">
        <v>2621</v>
      </c>
      <c r="D1655" s="2" t="s">
        <v>212</v>
      </c>
      <c r="E1655" s="2" t="s">
        <v>213</v>
      </c>
      <c r="F1655" s="3"/>
    </row>
    <row r="1656" spans="1:6">
      <c r="A1656" s="2" t="s">
        <v>2622</v>
      </c>
      <c r="B1656" s="2" t="s">
        <v>210</v>
      </c>
      <c r="C1656" s="2" t="s">
        <v>2623</v>
      </c>
      <c r="D1656" s="2" t="s">
        <v>212</v>
      </c>
      <c r="E1656" s="2" t="s">
        <v>241</v>
      </c>
      <c r="F1656" s="3"/>
    </row>
    <row r="1657" spans="1:6">
      <c r="A1657" s="2" t="s">
        <v>2624</v>
      </c>
      <c r="B1657" s="2" t="s">
        <v>210</v>
      </c>
      <c r="C1657" s="2" t="s">
        <v>2625</v>
      </c>
      <c r="D1657" s="2" t="s">
        <v>212</v>
      </c>
      <c r="E1657" s="2" t="s">
        <v>327</v>
      </c>
      <c r="F1657" s="3"/>
    </row>
    <row r="1658" spans="1:6">
      <c r="A1658" s="2" t="s">
        <v>491</v>
      </c>
      <c r="B1658" s="2" t="s">
        <v>210</v>
      </c>
      <c r="C1658" s="2" t="s">
        <v>2626</v>
      </c>
      <c r="D1658" s="2" t="s">
        <v>212</v>
      </c>
      <c r="E1658" s="2" t="s">
        <v>493</v>
      </c>
      <c r="F1658" s="3"/>
    </row>
    <row r="1659" spans="1:6">
      <c r="A1659" s="2" t="s">
        <v>2627</v>
      </c>
      <c r="B1659" s="2" t="s">
        <v>210</v>
      </c>
      <c r="C1659" s="2" t="s">
        <v>2628</v>
      </c>
      <c r="D1659" s="2" t="s">
        <v>212</v>
      </c>
      <c r="E1659" s="2" t="s">
        <v>939</v>
      </c>
      <c r="F1659" s="3"/>
    </row>
    <row r="1660" spans="1:6">
      <c r="A1660" s="2" t="s">
        <v>2629</v>
      </c>
      <c r="B1660" s="2" t="s">
        <v>210</v>
      </c>
      <c r="C1660" s="2" t="s">
        <v>2628</v>
      </c>
      <c r="D1660" s="2" t="s">
        <v>212</v>
      </c>
      <c r="E1660" s="2" t="s">
        <v>327</v>
      </c>
      <c r="F1660" s="3"/>
    </row>
    <row r="1661" spans="1:6">
      <c r="A1661" s="2" t="s">
        <v>2630</v>
      </c>
      <c r="B1661" s="2" t="s">
        <v>210</v>
      </c>
      <c r="C1661" s="2" t="s">
        <v>2628</v>
      </c>
      <c r="D1661" s="2" t="s">
        <v>212</v>
      </c>
      <c r="E1661" s="2" t="s">
        <v>2631</v>
      </c>
      <c r="F1661" s="3"/>
    </row>
    <row r="1662" spans="1:6">
      <c r="A1662" s="2" t="s">
        <v>2632</v>
      </c>
      <c r="B1662" s="2" t="s">
        <v>210</v>
      </c>
      <c r="C1662" s="2" t="s">
        <v>2628</v>
      </c>
      <c r="D1662" s="2" t="s">
        <v>212</v>
      </c>
      <c r="E1662" s="2" t="s">
        <v>272</v>
      </c>
      <c r="F1662" s="3"/>
    </row>
    <row r="1663" spans="1:6">
      <c r="A1663" s="2" t="s">
        <v>2633</v>
      </c>
      <c r="B1663" s="2" t="s">
        <v>210</v>
      </c>
      <c r="C1663" s="2" t="s">
        <v>2628</v>
      </c>
      <c r="D1663" s="2" t="s">
        <v>212</v>
      </c>
      <c r="E1663" s="2" t="s">
        <v>1085</v>
      </c>
      <c r="F1663" s="3"/>
    </row>
    <row r="1664" spans="1:6">
      <c r="A1664" s="2" t="s">
        <v>2634</v>
      </c>
      <c r="B1664" s="2" t="s">
        <v>210</v>
      </c>
      <c r="C1664" s="2" t="s">
        <v>2628</v>
      </c>
      <c r="D1664" s="2" t="s">
        <v>212</v>
      </c>
      <c r="E1664" s="2" t="s">
        <v>272</v>
      </c>
      <c r="F1664" s="3"/>
    </row>
    <row r="1665" spans="1:6">
      <c r="A1665" s="2" t="s">
        <v>2635</v>
      </c>
      <c r="B1665" s="2" t="s">
        <v>210</v>
      </c>
      <c r="C1665" s="2" t="s">
        <v>2628</v>
      </c>
      <c r="D1665" s="2" t="s">
        <v>212</v>
      </c>
      <c r="E1665" s="2" t="s">
        <v>448</v>
      </c>
      <c r="F1665" s="3"/>
    </row>
    <row r="1666" spans="1:6">
      <c r="A1666" s="2" t="s">
        <v>2002</v>
      </c>
      <c r="B1666" s="2" t="s">
        <v>210</v>
      </c>
      <c r="C1666" s="2" t="s">
        <v>2628</v>
      </c>
      <c r="D1666" s="2" t="s">
        <v>212</v>
      </c>
      <c r="E1666" s="2" t="s">
        <v>272</v>
      </c>
      <c r="F1666" s="3"/>
    </row>
    <row r="1667" spans="1:6">
      <c r="A1667" s="2" t="s">
        <v>2532</v>
      </c>
      <c r="B1667" s="2" t="s">
        <v>210</v>
      </c>
      <c r="C1667" s="2" t="s">
        <v>2628</v>
      </c>
      <c r="D1667" s="2" t="s">
        <v>212</v>
      </c>
      <c r="E1667" s="2" t="s">
        <v>1071</v>
      </c>
      <c r="F1667" s="3"/>
    </row>
    <row r="1668" spans="1:6">
      <c r="A1668" s="2" t="s">
        <v>2636</v>
      </c>
      <c r="B1668" s="2" t="s">
        <v>210</v>
      </c>
      <c r="C1668" s="2" t="s">
        <v>2628</v>
      </c>
      <c r="D1668" s="2" t="s">
        <v>212</v>
      </c>
      <c r="E1668" s="2" t="s">
        <v>950</v>
      </c>
      <c r="F1668" s="3"/>
    </row>
    <row r="1669" spans="1:6">
      <c r="A1669" s="2" t="s">
        <v>2637</v>
      </c>
      <c r="B1669" s="2" t="s">
        <v>210</v>
      </c>
      <c r="C1669" s="2" t="s">
        <v>2638</v>
      </c>
      <c r="D1669" s="2" t="s">
        <v>212</v>
      </c>
      <c r="E1669" s="2" t="s">
        <v>1073</v>
      </c>
      <c r="F1669" s="3"/>
    </row>
    <row r="1670" spans="1:6">
      <c r="A1670" s="2" t="s">
        <v>2639</v>
      </c>
      <c r="B1670" s="2" t="s">
        <v>210</v>
      </c>
      <c r="C1670" s="2" t="s">
        <v>2640</v>
      </c>
      <c r="D1670" s="2" t="s">
        <v>212</v>
      </c>
      <c r="E1670" s="2" t="s">
        <v>258</v>
      </c>
      <c r="F1670" s="3"/>
    </row>
    <row r="1671" spans="1:6">
      <c r="A1671" s="2" t="s">
        <v>2641</v>
      </c>
      <c r="B1671" s="2" t="s">
        <v>210</v>
      </c>
      <c r="C1671" s="2" t="s">
        <v>2642</v>
      </c>
      <c r="D1671" s="2" t="s">
        <v>212</v>
      </c>
      <c r="E1671" s="2" t="s">
        <v>1071</v>
      </c>
      <c r="F1671" s="3"/>
    </row>
    <row r="1672" spans="1:6">
      <c r="A1672" s="2" t="s">
        <v>2643</v>
      </c>
      <c r="B1672" s="2" t="s">
        <v>210</v>
      </c>
      <c r="C1672" s="2" t="s">
        <v>2644</v>
      </c>
      <c r="D1672" s="2" t="s">
        <v>212</v>
      </c>
      <c r="E1672" s="2" t="s">
        <v>1078</v>
      </c>
      <c r="F1672" s="3"/>
    </row>
    <row r="1673" spans="1:6">
      <c r="A1673" s="2" t="s">
        <v>2645</v>
      </c>
      <c r="B1673" s="2" t="s">
        <v>210</v>
      </c>
      <c r="C1673" s="2" t="s">
        <v>2644</v>
      </c>
      <c r="D1673" s="2" t="s">
        <v>212</v>
      </c>
      <c r="E1673" s="2" t="s">
        <v>1081</v>
      </c>
      <c r="F1673" s="3"/>
    </row>
    <row r="1674" spans="1:6">
      <c r="A1674" s="2" t="s">
        <v>2646</v>
      </c>
      <c r="B1674" s="2" t="s">
        <v>210</v>
      </c>
      <c r="C1674" s="2" t="s">
        <v>2644</v>
      </c>
      <c r="D1674" s="2" t="s">
        <v>212</v>
      </c>
      <c r="E1674" s="2" t="s">
        <v>1076</v>
      </c>
      <c r="F1674" s="3"/>
    </row>
    <row r="1675" spans="1:6">
      <c r="A1675" s="2" t="s">
        <v>2647</v>
      </c>
      <c r="B1675" s="2" t="s">
        <v>210</v>
      </c>
      <c r="C1675" s="2" t="s">
        <v>2644</v>
      </c>
      <c r="D1675" s="2" t="s">
        <v>212</v>
      </c>
      <c r="E1675" s="2" t="s">
        <v>1083</v>
      </c>
      <c r="F1675" s="3"/>
    </row>
    <row r="1676" spans="1:6">
      <c r="A1676" s="2" t="s">
        <v>2648</v>
      </c>
      <c r="B1676" s="2" t="s">
        <v>210</v>
      </c>
      <c r="C1676" s="2" t="s">
        <v>2649</v>
      </c>
      <c r="D1676" s="2" t="s">
        <v>212</v>
      </c>
      <c r="E1676" s="2" t="s">
        <v>579</v>
      </c>
      <c r="F1676" s="3"/>
    </row>
    <row r="1677" spans="1:6">
      <c r="A1677" s="2" t="s">
        <v>2650</v>
      </c>
      <c r="B1677" s="2" t="s">
        <v>210</v>
      </c>
      <c r="C1677" s="2" t="s">
        <v>2651</v>
      </c>
      <c r="D1677" s="2" t="s">
        <v>219</v>
      </c>
      <c r="E1677" s="2" t="s">
        <v>396</v>
      </c>
      <c r="F1677" s="3"/>
    </row>
    <row r="1678" spans="1:6">
      <c r="A1678" s="2" t="s">
        <v>2652</v>
      </c>
      <c r="B1678" s="2" t="s">
        <v>210</v>
      </c>
      <c r="C1678" s="2" t="s">
        <v>2653</v>
      </c>
      <c r="D1678" s="2" t="s">
        <v>219</v>
      </c>
      <c r="E1678" s="2" t="s">
        <v>396</v>
      </c>
      <c r="F1678" s="3"/>
    </row>
    <row r="1679" spans="1:6">
      <c r="A1679" s="2" t="s">
        <v>2654</v>
      </c>
      <c r="B1679" s="2" t="s">
        <v>210</v>
      </c>
      <c r="C1679" s="2" t="s">
        <v>2655</v>
      </c>
      <c r="D1679" s="2" t="s">
        <v>219</v>
      </c>
      <c r="E1679" s="2" t="s">
        <v>258</v>
      </c>
      <c r="F1679" s="3"/>
    </row>
    <row r="1680" spans="1:6">
      <c r="A1680" s="2" t="s">
        <v>2656</v>
      </c>
      <c r="B1680" s="2" t="s">
        <v>210</v>
      </c>
      <c r="C1680" s="2" t="s">
        <v>2657</v>
      </c>
      <c r="D1680" s="2" t="s">
        <v>212</v>
      </c>
      <c r="E1680" s="2" t="s">
        <v>389</v>
      </c>
      <c r="F1680" s="3"/>
    </row>
    <row r="1681" spans="1:6">
      <c r="A1681" s="2" t="s">
        <v>2658</v>
      </c>
      <c r="B1681" s="2" t="s">
        <v>210</v>
      </c>
      <c r="C1681" s="2" t="s">
        <v>2657</v>
      </c>
      <c r="D1681" s="2" t="s">
        <v>212</v>
      </c>
      <c r="E1681" s="2" t="s">
        <v>1363</v>
      </c>
      <c r="F1681" s="3"/>
    </row>
    <row r="1682" spans="1:6">
      <c r="A1682" s="2" t="s">
        <v>2659</v>
      </c>
      <c r="B1682" s="2" t="s">
        <v>210</v>
      </c>
      <c r="C1682" s="2" t="s">
        <v>2657</v>
      </c>
      <c r="D1682" s="2" t="s">
        <v>212</v>
      </c>
      <c r="E1682" s="2" t="s">
        <v>2413</v>
      </c>
      <c r="F1682" s="3"/>
    </row>
    <row r="1683" spans="1:6">
      <c r="A1683" s="2" t="s">
        <v>2660</v>
      </c>
      <c r="B1683" s="2" t="s">
        <v>210</v>
      </c>
      <c r="C1683" s="2" t="s">
        <v>2657</v>
      </c>
      <c r="D1683" s="2" t="s">
        <v>212</v>
      </c>
      <c r="E1683" s="2" t="s">
        <v>389</v>
      </c>
      <c r="F1683" s="3"/>
    </row>
    <row r="1684" spans="1:6">
      <c r="A1684" s="2" t="s">
        <v>2661</v>
      </c>
      <c r="B1684" s="2" t="s">
        <v>210</v>
      </c>
      <c r="C1684" s="2" t="s">
        <v>2657</v>
      </c>
      <c r="D1684" s="2" t="s">
        <v>212</v>
      </c>
      <c r="E1684" s="2" t="s">
        <v>415</v>
      </c>
      <c r="F1684" s="3"/>
    </row>
    <row r="1685" spans="1:6">
      <c r="A1685" s="2"/>
      <c r="B1685" s="2" t="s">
        <v>210</v>
      </c>
      <c r="C1685" s="2" t="s">
        <v>2657</v>
      </c>
      <c r="D1685" s="2" t="s">
        <v>212</v>
      </c>
      <c r="E1685" s="2" t="s">
        <v>226</v>
      </c>
      <c r="F1685" s="3"/>
    </row>
    <row r="1686" spans="1:6">
      <c r="A1686" s="2" t="s">
        <v>2662</v>
      </c>
      <c r="B1686" s="2" t="s">
        <v>210</v>
      </c>
      <c r="C1686" s="2" t="s">
        <v>2663</v>
      </c>
      <c r="D1686" s="2" t="s">
        <v>212</v>
      </c>
      <c r="E1686" s="2" t="s">
        <v>307</v>
      </c>
      <c r="F1686" s="3"/>
    </row>
    <row r="1687" spans="1:6">
      <c r="A1687" s="2" t="s">
        <v>2664</v>
      </c>
      <c r="B1687" s="2" t="s">
        <v>210</v>
      </c>
      <c r="C1687" s="2" t="s">
        <v>2665</v>
      </c>
      <c r="D1687" s="2" t="s">
        <v>212</v>
      </c>
      <c r="E1687" s="2" t="s">
        <v>1332</v>
      </c>
      <c r="F1687" s="3"/>
    </row>
    <row r="1688" spans="1:6">
      <c r="A1688" s="2" t="s">
        <v>2666</v>
      </c>
      <c r="B1688" s="2" t="s">
        <v>210</v>
      </c>
      <c r="C1688" s="2" t="s">
        <v>2667</v>
      </c>
      <c r="D1688" s="2" t="s">
        <v>212</v>
      </c>
      <c r="E1688" s="2" t="s">
        <v>1354</v>
      </c>
      <c r="F1688" s="3"/>
    </row>
    <row r="1689" spans="1:6">
      <c r="A1689" s="2" t="s">
        <v>2668</v>
      </c>
      <c r="B1689" s="2" t="s">
        <v>210</v>
      </c>
      <c r="C1689" s="2" t="s">
        <v>2669</v>
      </c>
      <c r="D1689" s="2" t="s">
        <v>212</v>
      </c>
      <c r="E1689" s="2" t="s">
        <v>496</v>
      </c>
      <c r="F1689" s="3"/>
    </row>
    <row r="1690" spans="1:6">
      <c r="A1690" s="2" t="s">
        <v>2670</v>
      </c>
      <c r="B1690" s="2" t="s">
        <v>210</v>
      </c>
      <c r="C1690" s="2" t="s">
        <v>2671</v>
      </c>
      <c r="D1690" s="2" t="s">
        <v>212</v>
      </c>
      <c r="E1690" s="2" t="s">
        <v>1466</v>
      </c>
      <c r="F1690" s="3"/>
    </row>
    <row r="1691" spans="1:6">
      <c r="A1691" s="2" t="s">
        <v>2672</v>
      </c>
      <c r="B1691" s="2" t="s">
        <v>210</v>
      </c>
      <c r="C1691" s="2" t="s">
        <v>2673</v>
      </c>
      <c r="D1691" s="2" t="s">
        <v>212</v>
      </c>
      <c r="E1691" s="2" t="s">
        <v>1332</v>
      </c>
      <c r="F1691" s="3"/>
    </row>
    <row r="1692" spans="1:6">
      <c r="A1692" s="2" t="s">
        <v>1159</v>
      </c>
      <c r="B1692" s="2" t="s">
        <v>210</v>
      </c>
      <c r="C1692" s="2" t="s">
        <v>2674</v>
      </c>
      <c r="D1692" s="2" t="s">
        <v>212</v>
      </c>
      <c r="E1692" s="2" t="s">
        <v>2101</v>
      </c>
      <c r="F1692" s="3"/>
    </row>
    <row r="1693" spans="1:6">
      <c r="A1693" s="2" t="s">
        <v>1374</v>
      </c>
      <c r="B1693" s="2" t="s">
        <v>210</v>
      </c>
      <c r="C1693" s="2" t="s">
        <v>2674</v>
      </c>
      <c r="D1693" s="2" t="s">
        <v>212</v>
      </c>
      <c r="E1693" s="2" t="s">
        <v>415</v>
      </c>
      <c r="F1693" s="3"/>
    </row>
    <row r="1694" spans="1:6">
      <c r="A1694" s="2" t="s">
        <v>2675</v>
      </c>
      <c r="B1694" s="2" t="s">
        <v>210</v>
      </c>
      <c r="C1694" s="2" t="s">
        <v>2676</v>
      </c>
      <c r="D1694" s="2" t="s">
        <v>212</v>
      </c>
      <c r="E1694" s="2" t="s">
        <v>213</v>
      </c>
      <c r="F1694" s="3"/>
    </row>
    <row r="1695" spans="1:6">
      <c r="A1695" s="2"/>
      <c r="B1695" s="2" t="s">
        <v>210</v>
      </c>
      <c r="C1695" s="2" t="s">
        <v>2677</v>
      </c>
      <c r="D1695" s="2" t="s">
        <v>212</v>
      </c>
      <c r="E1695" s="2" t="s">
        <v>118</v>
      </c>
      <c r="F1695" s="3"/>
    </row>
    <row r="1696" spans="1:6">
      <c r="A1696" s="2"/>
      <c r="B1696" s="2" t="s">
        <v>210</v>
      </c>
      <c r="C1696" s="2" t="s">
        <v>2678</v>
      </c>
      <c r="D1696" s="2" t="s">
        <v>219</v>
      </c>
      <c r="E1696" s="2" t="s">
        <v>2679</v>
      </c>
      <c r="F1696" s="3"/>
    </row>
    <row r="1697" spans="1:6">
      <c r="A1697" s="2"/>
      <c r="B1697" s="2" t="s">
        <v>210</v>
      </c>
      <c r="C1697" s="2" t="s">
        <v>2678</v>
      </c>
      <c r="D1697" s="2" t="s">
        <v>219</v>
      </c>
      <c r="E1697" s="2" t="s">
        <v>2046</v>
      </c>
      <c r="F1697" s="3"/>
    </row>
    <row r="1698" spans="1:6">
      <c r="A1698" s="2"/>
      <c r="B1698" s="2" t="s">
        <v>210</v>
      </c>
      <c r="C1698" s="2" t="s">
        <v>2678</v>
      </c>
      <c r="D1698" s="2" t="s">
        <v>219</v>
      </c>
      <c r="E1698" s="2" t="s">
        <v>2046</v>
      </c>
      <c r="F1698" s="3"/>
    </row>
    <row r="1699" spans="1:6">
      <c r="A1699" s="2"/>
      <c r="B1699" s="2" t="s">
        <v>210</v>
      </c>
      <c r="C1699" s="2" t="s">
        <v>2678</v>
      </c>
      <c r="D1699" s="2" t="s">
        <v>219</v>
      </c>
      <c r="E1699" s="2" t="s">
        <v>2679</v>
      </c>
      <c r="F1699" s="3"/>
    </row>
    <row r="1700" spans="1:6">
      <c r="A1700" s="2" t="s">
        <v>2680</v>
      </c>
      <c r="B1700" s="2" t="s">
        <v>210</v>
      </c>
      <c r="C1700" s="2" t="s">
        <v>2678</v>
      </c>
      <c r="D1700" s="2" t="s">
        <v>219</v>
      </c>
      <c r="E1700" s="2" t="s">
        <v>2043</v>
      </c>
      <c r="F1700" s="3"/>
    </row>
    <row r="1701" spans="1:6">
      <c r="A1701" s="2" t="s">
        <v>2681</v>
      </c>
      <c r="B1701" s="2" t="s">
        <v>210</v>
      </c>
      <c r="C1701" s="2" t="s">
        <v>2678</v>
      </c>
      <c r="D1701" s="2" t="s">
        <v>219</v>
      </c>
      <c r="E1701" s="2" t="s">
        <v>2043</v>
      </c>
      <c r="F1701" s="3"/>
    </row>
    <row r="1702" spans="1:6">
      <c r="A1702" s="2"/>
      <c r="B1702" s="2" t="s">
        <v>210</v>
      </c>
      <c r="C1702" s="2" t="s">
        <v>2678</v>
      </c>
      <c r="D1702" s="2" t="s">
        <v>219</v>
      </c>
      <c r="E1702" s="2" t="s">
        <v>2679</v>
      </c>
      <c r="F1702" s="3"/>
    </row>
    <row r="1703" spans="1:6">
      <c r="A1703" s="2"/>
      <c r="B1703" s="2" t="s">
        <v>210</v>
      </c>
      <c r="C1703" s="2" t="s">
        <v>2678</v>
      </c>
      <c r="D1703" s="2" t="s">
        <v>219</v>
      </c>
      <c r="E1703" s="2" t="s">
        <v>2046</v>
      </c>
      <c r="F1703" s="3"/>
    </row>
    <row r="1704" spans="1:6">
      <c r="A1704" s="2" t="s">
        <v>2682</v>
      </c>
      <c r="B1704" s="2" t="s">
        <v>210</v>
      </c>
      <c r="C1704" s="2" t="s">
        <v>2683</v>
      </c>
      <c r="D1704" s="2" t="s">
        <v>212</v>
      </c>
      <c r="E1704" s="2" t="s">
        <v>939</v>
      </c>
      <c r="F1704" s="3"/>
    </row>
    <row r="1705" spans="1:6">
      <c r="A1705" s="2"/>
      <c r="B1705" s="2" t="s">
        <v>210</v>
      </c>
      <c r="C1705" s="2" t="s">
        <v>2683</v>
      </c>
      <c r="D1705" s="2" t="s">
        <v>212</v>
      </c>
      <c r="E1705" s="2" t="s">
        <v>118</v>
      </c>
      <c r="F1705" s="3"/>
    </row>
    <row r="1706" spans="1:6">
      <c r="A1706" s="2" t="s">
        <v>2684</v>
      </c>
      <c r="B1706" s="2" t="s">
        <v>210</v>
      </c>
      <c r="C1706" s="2" t="s">
        <v>2685</v>
      </c>
      <c r="D1706" s="2" t="s">
        <v>212</v>
      </c>
      <c r="E1706" s="2" t="s">
        <v>118</v>
      </c>
      <c r="F1706" s="3"/>
    </row>
    <row r="1707" spans="1:6">
      <c r="A1707" s="2" t="s">
        <v>2686</v>
      </c>
      <c r="B1707" s="2" t="s">
        <v>210</v>
      </c>
      <c r="C1707" s="2" t="s">
        <v>2687</v>
      </c>
      <c r="D1707" s="2" t="s">
        <v>212</v>
      </c>
      <c r="E1707" s="2" t="s">
        <v>118</v>
      </c>
      <c r="F1707" s="3"/>
    </row>
    <row r="1708" spans="1:6">
      <c r="A1708" s="2" t="s">
        <v>2688</v>
      </c>
      <c r="B1708" s="2" t="s">
        <v>210</v>
      </c>
      <c r="C1708" s="2" t="s">
        <v>2689</v>
      </c>
      <c r="D1708" s="2" t="s">
        <v>212</v>
      </c>
      <c r="E1708" s="2" t="s">
        <v>2690</v>
      </c>
      <c r="F1708" s="3"/>
    </row>
    <row r="1709" spans="1:6">
      <c r="A1709" s="2" t="s">
        <v>2691</v>
      </c>
      <c r="B1709" s="2" t="s">
        <v>210</v>
      </c>
      <c r="C1709" s="2" t="s">
        <v>2692</v>
      </c>
      <c r="D1709" s="2" t="s">
        <v>212</v>
      </c>
      <c r="E1709" s="2" t="s">
        <v>118</v>
      </c>
      <c r="F1709" s="3"/>
    </row>
    <row r="1710" spans="1:6">
      <c r="A1710" s="2" t="s">
        <v>2693</v>
      </c>
      <c r="B1710" s="2" t="s">
        <v>210</v>
      </c>
      <c r="C1710" s="2" t="s">
        <v>2694</v>
      </c>
      <c r="D1710" s="2" t="s">
        <v>212</v>
      </c>
      <c r="E1710" s="2" t="s">
        <v>118</v>
      </c>
      <c r="F1710" s="3"/>
    </row>
    <row r="1711" spans="1:6">
      <c r="A1711" s="2" t="s">
        <v>2695</v>
      </c>
      <c r="B1711" s="2" t="s">
        <v>210</v>
      </c>
      <c r="C1711" s="2" t="s">
        <v>2696</v>
      </c>
      <c r="D1711" s="2" t="s">
        <v>212</v>
      </c>
      <c r="E1711" s="2" t="s">
        <v>118</v>
      </c>
      <c r="F1711" s="3"/>
    </row>
    <row r="1712" spans="1:6">
      <c r="A1712" s="2" t="s">
        <v>2697</v>
      </c>
      <c r="B1712" s="2" t="s">
        <v>210</v>
      </c>
      <c r="C1712" s="2" t="s">
        <v>2698</v>
      </c>
      <c r="D1712" s="2" t="s">
        <v>212</v>
      </c>
      <c r="E1712" s="2" t="s">
        <v>2699</v>
      </c>
      <c r="F1712" s="3"/>
    </row>
    <row r="1713" spans="1:6">
      <c r="A1713" s="2" t="s">
        <v>2700</v>
      </c>
      <c r="B1713" s="2" t="s">
        <v>210</v>
      </c>
      <c r="C1713" s="2" t="s">
        <v>2701</v>
      </c>
      <c r="D1713" s="2" t="s">
        <v>212</v>
      </c>
      <c r="E1713" s="2" t="s">
        <v>118</v>
      </c>
      <c r="F1713" s="3"/>
    </row>
    <row r="1714" spans="1:6">
      <c r="A1714" s="2" t="s">
        <v>2702</v>
      </c>
      <c r="B1714" s="2" t="s">
        <v>210</v>
      </c>
      <c r="C1714" s="2" t="s">
        <v>2703</v>
      </c>
      <c r="D1714" s="2" t="s">
        <v>212</v>
      </c>
      <c r="E1714" s="2" t="s">
        <v>932</v>
      </c>
      <c r="F1714" s="3"/>
    </row>
    <row r="1715" spans="1:6">
      <c r="A1715" s="2" t="s">
        <v>2704</v>
      </c>
      <c r="B1715" s="2" t="s">
        <v>210</v>
      </c>
      <c r="C1715" s="2" t="s">
        <v>2705</v>
      </c>
      <c r="D1715" s="2" t="s">
        <v>212</v>
      </c>
      <c r="E1715" s="2" t="s">
        <v>950</v>
      </c>
      <c r="F1715" s="3"/>
    </row>
    <row r="1716" spans="1:6">
      <c r="A1716" s="2" t="s">
        <v>2706</v>
      </c>
      <c r="B1716" s="2" t="s">
        <v>210</v>
      </c>
      <c r="C1716" s="2" t="s">
        <v>2707</v>
      </c>
      <c r="D1716" s="2" t="s">
        <v>212</v>
      </c>
      <c r="E1716" s="2" t="s">
        <v>118</v>
      </c>
      <c r="F1716" s="3"/>
    </row>
    <row r="1717" spans="1:6">
      <c r="A1717" s="2" t="s">
        <v>2708</v>
      </c>
      <c r="B1717" s="2" t="s">
        <v>210</v>
      </c>
      <c r="C1717" s="2" t="s">
        <v>2709</v>
      </c>
      <c r="D1717" s="2" t="s">
        <v>212</v>
      </c>
      <c r="E1717" s="2" t="s">
        <v>118</v>
      </c>
      <c r="F1717" s="3"/>
    </row>
    <row r="1718" spans="1:6">
      <c r="A1718" s="2" t="s">
        <v>2710</v>
      </c>
      <c r="B1718" s="2" t="s">
        <v>210</v>
      </c>
      <c r="C1718" s="2" t="s">
        <v>2711</v>
      </c>
      <c r="D1718" s="2" t="s">
        <v>212</v>
      </c>
      <c r="E1718" s="2" t="s">
        <v>118</v>
      </c>
      <c r="F1718" s="3"/>
    </row>
    <row r="1719" spans="1:6">
      <c r="A1719" s="2"/>
      <c r="B1719" s="2" t="s">
        <v>210</v>
      </c>
      <c r="C1719" s="2" t="s">
        <v>2712</v>
      </c>
      <c r="D1719" s="2" t="s">
        <v>212</v>
      </c>
      <c r="E1719" s="2" t="s">
        <v>118</v>
      </c>
      <c r="F1719" s="3"/>
    </row>
    <row r="1720" spans="1:6">
      <c r="A1720" s="2" t="s">
        <v>2713</v>
      </c>
      <c r="B1720" s="2" t="s">
        <v>210</v>
      </c>
      <c r="C1720" s="2" t="s">
        <v>2714</v>
      </c>
      <c r="D1720" s="2" t="s">
        <v>212</v>
      </c>
      <c r="E1720" s="2" t="s">
        <v>2690</v>
      </c>
      <c r="F1720" s="3"/>
    </row>
    <row r="1721" spans="1:6">
      <c r="A1721" s="2" t="s">
        <v>2715</v>
      </c>
      <c r="B1721" s="2" t="s">
        <v>210</v>
      </c>
      <c r="C1721" s="2" t="s">
        <v>2716</v>
      </c>
      <c r="D1721" s="2" t="s">
        <v>212</v>
      </c>
      <c r="E1721" s="2" t="s">
        <v>118</v>
      </c>
      <c r="F1721" s="3"/>
    </row>
    <row r="1722" spans="1:6">
      <c r="A1722" s="2" t="s">
        <v>2717</v>
      </c>
      <c r="B1722" s="2" t="s">
        <v>210</v>
      </c>
      <c r="C1722" s="2" t="s">
        <v>2718</v>
      </c>
      <c r="D1722" s="2" t="s">
        <v>212</v>
      </c>
      <c r="E1722" s="2" t="s">
        <v>118</v>
      </c>
      <c r="F1722" s="3"/>
    </row>
    <row r="1723" spans="1:6">
      <c r="A1723" s="2" t="s">
        <v>2719</v>
      </c>
      <c r="B1723" s="2" t="s">
        <v>210</v>
      </c>
      <c r="C1723" s="2" t="s">
        <v>2720</v>
      </c>
      <c r="D1723" s="2" t="s">
        <v>212</v>
      </c>
      <c r="E1723" s="2" t="s">
        <v>118</v>
      </c>
      <c r="F1723" s="3"/>
    </row>
    <row r="1724" spans="1:6">
      <c r="A1724" s="2" t="s">
        <v>2721</v>
      </c>
      <c r="B1724" s="2" t="s">
        <v>210</v>
      </c>
      <c r="C1724" s="2" t="s">
        <v>2722</v>
      </c>
      <c r="D1724" s="2" t="s">
        <v>212</v>
      </c>
      <c r="E1724" s="2" t="s">
        <v>2723</v>
      </c>
      <c r="F1724" s="3"/>
    </row>
    <row r="1725" spans="1:6">
      <c r="A1725" s="2"/>
      <c r="B1725" s="2" t="s">
        <v>210</v>
      </c>
      <c r="C1725" s="2" t="s">
        <v>2724</v>
      </c>
      <c r="D1725" s="2" t="s">
        <v>212</v>
      </c>
      <c r="E1725" s="2" t="s">
        <v>2725</v>
      </c>
      <c r="F1725" s="3"/>
    </row>
    <row r="1726" spans="1:6">
      <c r="A1726" s="2" t="s">
        <v>2726</v>
      </c>
      <c r="B1726" s="2" t="s">
        <v>210</v>
      </c>
      <c r="C1726" s="2" t="s">
        <v>2727</v>
      </c>
      <c r="D1726" s="2" t="s">
        <v>212</v>
      </c>
      <c r="E1726" s="2" t="s">
        <v>118</v>
      </c>
      <c r="F1726" s="3"/>
    </row>
    <row r="1727" spans="1:6">
      <c r="A1727" s="2" t="s">
        <v>2728</v>
      </c>
      <c r="B1727" s="2" t="s">
        <v>210</v>
      </c>
      <c r="C1727" s="2" t="s">
        <v>2729</v>
      </c>
      <c r="D1727" s="2" t="s">
        <v>212</v>
      </c>
      <c r="E1727" s="2" t="s">
        <v>118</v>
      </c>
      <c r="F1727" s="3"/>
    </row>
    <row r="1728" spans="1:6">
      <c r="A1728" s="2"/>
      <c r="B1728" s="2" t="s">
        <v>210</v>
      </c>
      <c r="C1728" s="2" t="s">
        <v>2730</v>
      </c>
      <c r="D1728" s="2" t="s">
        <v>212</v>
      </c>
      <c r="E1728" s="2" t="s">
        <v>2731</v>
      </c>
      <c r="F1728" s="3"/>
    </row>
    <row r="1729" spans="1:6">
      <c r="A1729" s="2" t="s">
        <v>2732</v>
      </c>
      <c r="B1729" s="2" t="s">
        <v>210</v>
      </c>
      <c r="C1729" s="2" t="s">
        <v>2733</v>
      </c>
      <c r="D1729" s="2" t="s">
        <v>212</v>
      </c>
      <c r="E1729" s="2" t="s">
        <v>118</v>
      </c>
      <c r="F1729" s="3"/>
    </row>
    <row r="1730" spans="1:6">
      <c r="A1730" s="2" t="s">
        <v>2734</v>
      </c>
      <c r="B1730" s="2" t="s">
        <v>210</v>
      </c>
      <c r="C1730" s="2" t="s">
        <v>2735</v>
      </c>
      <c r="D1730" s="2" t="s">
        <v>212</v>
      </c>
      <c r="E1730" s="2" t="s">
        <v>118</v>
      </c>
      <c r="F1730" s="3"/>
    </row>
    <row r="1731" spans="1:6">
      <c r="A1731" s="2" t="s">
        <v>2736</v>
      </c>
      <c r="B1731" s="2" t="s">
        <v>210</v>
      </c>
      <c r="C1731" s="2" t="s">
        <v>2737</v>
      </c>
      <c r="D1731" s="2" t="s">
        <v>212</v>
      </c>
      <c r="E1731" s="2" t="s">
        <v>118</v>
      </c>
      <c r="F1731" s="3"/>
    </row>
    <row r="1732" spans="1:6">
      <c r="A1732" s="2" t="s">
        <v>2738</v>
      </c>
      <c r="B1732" s="2" t="s">
        <v>210</v>
      </c>
      <c r="C1732" s="2" t="s">
        <v>2739</v>
      </c>
      <c r="D1732" s="2" t="s">
        <v>212</v>
      </c>
      <c r="E1732" s="2" t="s">
        <v>118</v>
      </c>
      <c r="F1732" s="3"/>
    </row>
    <row r="1733" spans="1:6">
      <c r="A1733" s="2" t="s">
        <v>2740</v>
      </c>
      <c r="B1733" s="2" t="s">
        <v>210</v>
      </c>
      <c r="C1733" s="2" t="s">
        <v>2741</v>
      </c>
      <c r="D1733" s="2" t="s">
        <v>212</v>
      </c>
      <c r="E1733" s="2" t="s">
        <v>118</v>
      </c>
      <c r="F1733" s="3"/>
    </row>
    <row r="1734" spans="1:6">
      <c r="A1734" s="2" t="s">
        <v>2742</v>
      </c>
      <c r="B1734" s="2" t="s">
        <v>210</v>
      </c>
      <c r="C1734" s="2" t="s">
        <v>2743</v>
      </c>
      <c r="D1734" s="2" t="s">
        <v>212</v>
      </c>
      <c r="E1734" s="2" t="s">
        <v>118</v>
      </c>
      <c r="F1734" s="3"/>
    </row>
    <row r="1735" spans="1:6">
      <c r="A1735" s="2" t="s">
        <v>2744</v>
      </c>
      <c r="B1735" s="2" t="s">
        <v>210</v>
      </c>
      <c r="C1735" s="2" t="s">
        <v>2745</v>
      </c>
      <c r="D1735" s="2" t="s">
        <v>212</v>
      </c>
      <c r="E1735" s="2" t="s">
        <v>2690</v>
      </c>
      <c r="F1735" s="3"/>
    </row>
    <row r="1736" spans="1:6">
      <c r="A1736" s="2" t="s">
        <v>2746</v>
      </c>
      <c r="B1736" s="2" t="s">
        <v>210</v>
      </c>
      <c r="C1736" s="2" t="s">
        <v>2747</v>
      </c>
      <c r="D1736" s="2" t="s">
        <v>212</v>
      </c>
      <c r="E1736" s="2" t="s">
        <v>118</v>
      </c>
      <c r="F1736" s="3"/>
    </row>
    <row r="1737" spans="1:6">
      <c r="A1737" s="2" t="s">
        <v>2748</v>
      </c>
      <c r="B1737" s="2" t="s">
        <v>210</v>
      </c>
      <c r="C1737" s="2" t="s">
        <v>2749</v>
      </c>
      <c r="D1737" s="2" t="s">
        <v>212</v>
      </c>
      <c r="E1737" s="2" t="s">
        <v>118</v>
      </c>
      <c r="F1737" s="3"/>
    </row>
    <row r="1738" spans="1:6">
      <c r="A1738" s="2" t="s">
        <v>2750</v>
      </c>
      <c r="B1738" s="2" t="s">
        <v>210</v>
      </c>
      <c r="C1738" s="2" t="s">
        <v>2751</v>
      </c>
      <c r="D1738" s="2" t="s">
        <v>212</v>
      </c>
      <c r="E1738" s="2" t="s">
        <v>118</v>
      </c>
      <c r="F1738" s="3"/>
    </row>
    <row r="1739" spans="1:6">
      <c r="A1739" s="2" t="s">
        <v>2752</v>
      </c>
      <c r="B1739" s="2" t="s">
        <v>210</v>
      </c>
      <c r="C1739" s="2" t="s">
        <v>2753</v>
      </c>
      <c r="D1739" s="2" t="s">
        <v>212</v>
      </c>
      <c r="E1739" s="2" t="s">
        <v>2754</v>
      </c>
      <c r="F1739" s="3"/>
    </row>
    <row r="1740" spans="1:6">
      <c r="A1740" s="2" t="s">
        <v>2755</v>
      </c>
      <c r="B1740" s="2" t="s">
        <v>210</v>
      </c>
      <c r="C1740" s="2" t="s">
        <v>2756</v>
      </c>
      <c r="D1740" s="2" t="s">
        <v>212</v>
      </c>
      <c r="E1740" s="2" t="s">
        <v>2757</v>
      </c>
      <c r="F1740" s="3"/>
    </row>
    <row r="1741" spans="1:6">
      <c r="A1741" s="2" t="s">
        <v>2758</v>
      </c>
      <c r="B1741" s="2" t="s">
        <v>210</v>
      </c>
      <c r="C1741" s="2" t="s">
        <v>2759</v>
      </c>
      <c r="D1741" s="2" t="s">
        <v>212</v>
      </c>
      <c r="E1741" s="2" t="s">
        <v>2760</v>
      </c>
      <c r="F1741" s="3"/>
    </row>
    <row r="1742" spans="1:6">
      <c r="A1742" s="2" t="s">
        <v>2761</v>
      </c>
      <c r="B1742" s="2" t="s">
        <v>210</v>
      </c>
      <c r="C1742" s="2" t="s">
        <v>2762</v>
      </c>
      <c r="D1742" s="2" t="s">
        <v>212</v>
      </c>
      <c r="E1742" s="2" t="s">
        <v>2723</v>
      </c>
      <c r="F1742" s="3"/>
    </row>
    <row r="1743" spans="1:6">
      <c r="A1743" s="2" t="s">
        <v>2763</v>
      </c>
      <c r="B1743" s="2" t="s">
        <v>210</v>
      </c>
      <c r="C1743" s="2" t="s">
        <v>2762</v>
      </c>
      <c r="D1743" s="2" t="s">
        <v>212</v>
      </c>
      <c r="E1743" s="2" t="s">
        <v>301</v>
      </c>
      <c r="F1743" s="3"/>
    </row>
    <row r="1744" spans="1:6">
      <c r="A1744" s="2" t="s">
        <v>2764</v>
      </c>
      <c r="B1744" s="2" t="s">
        <v>210</v>
      </c>
      <c r="C1744" s="2" t="s">
        <v>2765</v>
      </c>
      <c r="D1744" s="2" t="s">
        <v>212</v>
      </c>
      <c r="E1744" s="2" t="s">
        <v>2766</v>
      </c>
      <c r="F1744" s="3"/>
    </row>
    <row r="1745" spans="1:6">
      <c r="A1745" s="2" t="s">
        <v>2767</v>
      </c>
      <c r="B1745" s="2" t="s">
        <v>210</v>
      </c>
      <c r="C1745" s="2" t="s">
        <v>2768</v>
      </c>
      <c r="D1745" s="2" t="s">
        <v>586</v>
      </c>
      <c r="E1745" s="2" t="s">
        <v>2769</v>
      </c>
      <c r="F1745" s="3"/>
    </row>
    <row r="1746" spans="1:6">
      <c r="A1746" s="2" t="s">
        <v>2770</v>
      </c>
      <c r="B1746" s="2" t="s">
        <v>210</v>
      </c>
      <c r="C1746" s="2" t="s">
        <v>2771</v>
      </c>
      <c r="D1746" s="2" t="s">
        <v>212</v>
      </c>
      <c r="E1746" s="2" t="s">
        <v>2723</v>
      </c>
      <c r="F1746" s="3"/>
    </row>
    <row r="1747" spans="1:6">
      <c r="A1747" s="2" t="s">
        <v>2772</v>
      </c>
      <c r="B1747" s="2" t="s">
        <v>210</v>
      </c>
      <c r="C1747" s="2" t="s">
        <v>2773</v>
      </c>
      <c r="D1747" s="2" t="s">
        <v>212</v>
      </c>
      <c r="E1747" s="2" t="s">
        <v>2774</v>
      </c>
      <c r="F1747" s="3"/>
    </row>
    <row r="1748" spans="1:6">
      <c r="A1748" s="2" t="s">
        <v>2775</v>
      </c>
      <c r="B1748" s="2" t="s">
        <v>210</v>
      </c>
      <c r="C1748" s="2" t="s">
        <v>2776</v>
      </c>
      <c r="D1748" s="2" t="s">
        <v>212</v>
      </c>
      <c r="E1748" s="2" t="s">
        <v>2777</v>
      </c>
      <c r="F1748" s="3"/>
    </row>
    <row r="1749" spans="1:6">
      <c r="A1749" s="2" t="s">
        <v>2778</v>
      </c>
      <c r="B1749" s="2" t="s">
        <v>210</v>
      </c>
      <c r="C1749" s="2" t="s">
        <v>2779</v>
      </c>
      <c r="D1749" s="2" t="s">
        <v>212</v>
      </c>
      <c r="E1749" s="2" t="s">
        <v>2780</v>
      </c>
      <c r="F1749" s="3"/>
    </row>
    <row r="1750" spans="1:6">
      <c r="A1750" s="2" t="s">
        <v>2781</v>
      </c>
      <c r="B1750" s="2" t="s">
        <v>210</v>
      </c>
      <c r="C1750" s="2" t="s">
        <v>2782</v>
      </c>
      <c r="D1750" s="2" t="s">
        <v>212</v>
      </c>
      <c r="E1750" s="2" t="s">
        <v>2723</v>
      </c>
      <c r="F1750" s="3"/>
    </row>
    <row r="1751" spans="1:6">
      <c r="A1751" s="2" t="s">
        <v>2783</v>
      </c>
      <c r="B1751" s="2" t="s">
        <v>210</v>
      </c>
      <c r="C1751" s="2" t="s">
        <v>2782</v>
      </c>
      <c r="D1751" s="2" t="s">
        <v>212</v>
      </c>
      <c r="E1751" s="2" t="s">
        <v>2784</v>
      </c>
      <c r="F1751" s="3"/>
    </row>
    <row r="1752" spans="1:6">
      <c r="A1752" s="2" t="s">
        <v>2785</v>
      </c>
      <c r="B1752" s="2" t="s">
        <v>210</v>
      </c>
      <c r="C1752" s="2" t="s">
        <v>2786</v>
      </c>
      <c r="D1752" s="2" t="s">
        <v>212</v>
      </c>
      <c r="E1752" s="2" t="s">
        <v>2787</v>
      </c>
      <c r="F1752" s="3"/>
    </row>
    <row r="1753" spans="1:6">
      <c r="A1753" s="2" t="s">
        <v>2788</v>
      </c>
      <c r="B1753" s="2" t="s">
        <v>210</v>
      </c>
      <c r="C1753" s="2" t="s">
        <v>2789</v>
      </c>
      <c r="D1753" s="2" t="s">
        <v>212</v>
      </c>
      <c r="E1753" s="2" t="s">
        <v>2774</v>
      </c>
      <c r="F1753" s="3"/>
    </row>
    <row r="1754" spans="1:6">
      <c r="A1754" s="2" t="s">
        <v>2790</v>
      </c>
      <c r="B1754" s="2" t="s">
        <v>210</v>
      </c>
      <c r="C1754" s="2" t="s">
        <v>2791</v>
      </c>
      <c r="D1754" s="2" t="s">
        <v>212</v>
      </c>
      <c r="E1754" s="2" t="s">
        <v>241</v>
      </c>
      <c r="F1754" s="3"/>
    </row>
    <row r="1755" spans="1:6">
      <c r="A1755" s="2" t="s">
        <v>2792</v>
      </c>
      <c r="B1755" s="2" t="s">
        <v>210</v>
      </c>
      <c r="C1755" s="2" t="s">
        <v>2793</v>
      </c>
      <c r="D1755" s="2" t="s">
        <v>212</v>
      </c>
      <c r="E1755" s="2" t="s">
        <v>2794</v>
      </c>
      <c r="F1755" s="3"/>
    </row>
    <row r="1756" spans="1:6">
      <c r="A1756" s="2" t="s">
        <v>2795</v>
      </c>
      <c r="B1756" s="2" t="s">
        <v>210</v>
      </c>
      <c r="C1756" s="2" t="s">
        <v>2796</v>
      </c>
      <c r="D1756" s="2" t="s">
        <v>212</v>
      </c>
      <c r="E1756" s="2" t="s">
        <v>516</v>
      </c>
      <c r="F1756" s="3"/>
    </row>
    <row r="1757" spans="1:6">
      <c r="A1757" s="2" t="s">
        <v>2797</v>
      </c>
      <c r="B1757" s="2" t="s">
        <v>210</v>
      </c>
      <c r="C1757" s="2" t="s">
        <v>2798</v>
      </c>
      <c r="D1757" s="2" t="s">
        <v>212</v>
      </c>
      <c r="E1757" s="2" t="s">
        <v>2799</v>
      </c>
      <c r="F1757" s="3"/>
    </row>
    <row r="1758" spans="1:6">
      <c r="A1758" s="2" t="s">
        <v>2800</v>
      </c>
      <c r="B1758" s="2" t="s">
        <v>210</v>
      </c>
      <c r="C1758" s="2" t="s">
        <v>2798</v>
      </c>
      <c r="D1758" s="2" t="s">
        <v>212</v>
      </c>
      <c r="E1758" s="2" t="s">
        <v>2799</v>
      </c>
      <c r="F1758" s="3"/>
    </row>
    <row r="1759" spans="1:6">
      <c r="A1759" s="2" t="s">
        <v>2801</v>
      </c>
      <c r="B1759" s="2" t="s">
        <v>210</v>
      </c>
      <c r="C1759" s="2" t="s">
        <v>2798</v>
      </c>
      <c r="D1759" s="2" t="s">
        <v>212</v>
      </c>
      <c r="E1759" s="2" t="s">
        <v>2799</v>
      </c>
      <c r="F1759" s="3"/>
    </row>
    <row r="1760" spans="1:6">
      <c r="A1760" s="2" t="s">
        <v>2802</v>
      </c>
      <c r="B1760" s="2" t="s">
        <v>210</v>
      </c>
      <c r="C1760" s="2" t="s">
        <v>2803</v>
      </c>
      <c r="D1760" s="2" t="s">
        <v>212</v>
      </c>
      <c r="E1760" s="2" t="s">
        <v>2799</v>
      </c>
      <c r="F1760" s="3"/>
    </row>
    <row r="1761" spans="1:6">
      <c r="A1761" s="2" t="s">
        <v>2804</v>
      </c>
      <c r="B1761" s="2" t="s">
        <v>210</v>
      </c>
      <c r="C1761" s="2" t="s">
        <v>2805</v>
      </c>
      <c r="D1761" s="2" t="s">
        <v>212</v>
      </c>
      <c r="E1761" s="2" t="s">
        <v>2799</v>
      </c>
      <c r="F1761" s="3"/>
    </row>
    <row r="1762" spans="1:6">
      <c r="A1762" s="2" t="s">
        <v>2806</v>
      </c>
      <c r="B1762" s="2" t="s">
        <v>210</v>
      </c>
      <c r="C1762" s="2" t="s">
        <v>2807</v>
      </c>
      <c r="D1762" s="2" t="s">
        <v>212</v>
      </c>
      <c r="E1762" s="2" t="s">
        <v>2631</v>
      </c>
      <c r="F1762" s="3"/>
    </row>
    <row r="1763" spans="1:6">
      <c r="A1763" s="2" t="s">
        <v>2808</v>
      </c>
      <c r="B1763" s="2" t="s">
        <v>210</v>
      </c>
      <c r="C1763" s="2" t="s">
        <v>2809</v>
      </c>
      <c r="D1763" s="2" t="s">
        <v>212</v>
      </c>
      <c r="E1763" s="2" t="s">
        <v>2810</v>
      </c>
      <c r="F1763" s="3"/>
    </row>
    <row r="1764" spans="1:6">
      <c r="A1764" s="2" t="s">
        <v>2811</v>
      </c>
      <c r="B1764" s="2" t="s">
        <v>210</v>
      </c>
      <c r="C1764" s="2" t="s">
        <v>2812</v>
      </c>
      <c r="D1764" s="2" t="s">
        <v>586</v>
      </c>
      <c r="E1764" s="2" t="s">
        <v>1354</v>
      </c>
      <c r="F1764" s="3"/>
    </row>
    <row r="1765" spans="1:6">
      <c r="A1765" s="2" t="s">
        <v>2813</v>
      </c>
      <c r="B1765" s="2" t="s">
        <v>210</v>
      </c>
      <c r="C1765" s="2" t="s">
        <v>2814</v>
      </c>
      <c r="D1765" s="2" t="s">
        <v>586</v>
      </c>
      <c r="E1765" s="2" t="s">
        <v>1354</v>
      </c>
      <c r="F1765" s="3"/>
    </row>
    <row r="1766" spans="1:6">
      <c r="A1766" s="2" t="s">
        <v>2815</v>
      </c>
      <c r="B1766" s="2" t="s">
        <v>210</v>
      </c>
      <c r="C1766" s="2" t="s">
        <v>2816</v>
      </c>
      <c r="D1766" s="2" t="s">
        <v>212</v>
      </c>
      <c r="E1766" s="2" t="s">
        <v>213</v>
      </c>
      <c r="F1766" s="3"/>
    </row>
    <row r="1767" spans="1:6">
      <c r="A1767" s="2" t="s">
        <v>1349</v>
      </c>
      <c r="B1767" s="2" t="s">
        <v>210</v>
      </c>
      <c r="C1767" s="2" t="s">
        <v>2817</v>
      </c>
      <c r="D1767" s="2" t="s">
        <v>219</v>
      </c>
      <c r="E1767" s="2" t="s">
        <v>592</v>
      </c>
      <c r="F1767" s="3"/>
    </row>
    <row r="1768" spans="1:6">
      <c r="A1768" s="2" t="s">
        <v>2818</v>
      </c>
      <c r="B1768" s="2" t="s">
        <v>210</v>
      </c>
      <c r="C1768" s="2" t="s">
        <v>2819</v>
      </c>
      <c r="D1768" s="2" t="s">
        <v>212</v>
      </c>
      <c r="E1768" s="2" t="s">
        <v>2820</v>
      </c>
      <c r="F1768" s="3"/>
    </row>
    <row r="1769" spans="1:6">
      <c r="A1769" s="2"/>
      <c r="B1769" s="2" t="s">
        <v>210</v>
      </c>
      <c r="C1769" s="2" t="s">
        <v>2821</v>
      </c>
      <c r="D1769" s="2" t="s">
        <v>212</v>
      </c>
      <c r="E1769" s="2" t="s">
        <v>118</v>
      </c>
      <c r="F1769" s="3"/>
    </row>
    <row r="1770" spans="1:6">
      <c r="A1770" s="2" t="s">
        <v>2822</v>
      </c>
      <c r="B1770" s="2" t="s">
        <v>210</v>
      </c>
      <c r="C1770" s="2" t="s">
        <v>2823</v>
      </c>
      <c r="D1770" s="2" t="s">
        <v>212</v>
      </c>
      <c r="E1770" s="2" t="s">
        <v>1953</v>
      </c>
      <c r="F1770" s="3"/>
    </row>
    <row r="1771" spans="1:6">
      <c r="A1771" s="2" t="s">
        <v>2824</v>
      </c>
      <c r="B1771" s="2" t="s">
        <v>210</v>
      </c>
      <c r="C1771" s="2" t="s">
        <v>2825</v>
      </c>
      <c r="D1771" s="2" t="s">
        <v>212</v>
      </c>
      <c r="E1771" s="2" t="s">
        <v>2826</v>
      </c>
      <c r="F1771" s="3"/>
    </row>
    <row r="1772" spans="1:6">
      <c r="A1772" s="2"/>
      <c r="B1772" s="2" t="s">
        <v>210</v>
      </c>
      <c r="C1772" s="2" t="s">
        <v>2827</v>
      </c>
      <c r="D1772" s="2" t="s">
        <v>212</v>
      </c>
      <c r="E1772" s="2" t="s">
        <v>2109</v>
      </c>
      <c r="F1772" s="3"/>
    </row>
    <row r="1773" spans="1:6">
      <c r="A1773" s="2"/>
      <c r="B1773" s="2" t="s">
        <v>210</v>
      </c>
      <c r="C1773" s="2" t="s">
        <v>2827</v>
      </c>
      <c r="D1773" s="2" t="s">
        <v>212</v>
      </c>
      <c r="E1773" s="2" t="s">
        <v>226</v>
      </c>
      <c r="F1773" s="3"/>
    </row>
    <row r="1774" spans="1:6">
      <c r="A1774" s="2" t="s">
        <v>2828</v>
      </c>
      <c r="B1774" s="2" t="s">
        <v>210</v>
      </c>
      <c r="C1774" s="2" t="s">
        <v>2829</v>
      </c>
      <c r="D1774" s="2" t="s">
        <v>212</v>
      </c>
      <c r="E1774" s="2" t="s">
        <v>2107</v>
      </c>
      <c r="F1774" s="3"/>
    </row>
    <row r="1775" spans="1:6">
      <c r="A1775" s="2" t="s">
        <v>2830</v>
      </c>
      <c r="B1775" s="2" t="s">
        <v>210</v>
      </c>
      <c r="C1775" s="2" t="s">
        <v>2831</v>
      </c>
      <c r="D1775" s="2" t="s">
        <v>219</v>
      </c>
      <c r="E1775" s="2" t="s">
        <v>396</v>
      </c>
      <c r="F1775" s="3"/>
    </row>
    <row r="1776" spans="1:6">
      <c r="A1776" s="2" t="s">
        <v>2832</v>
      </c>
      <c r="B1776" s="2" t="s">
        <v>210</v>
      </c>
      <c r="C1776" s="2" t="s">
        <v>2833</v>
      </c>
      <c r="D1776" s="2" t="s">
        <v>219</v>
      </c>
      <c r="E1776" s="2" t="s">
        <v>233</v>
      </c>
      <c r="F1776" s="3"/>
    </row>
    <row r="1777" spans="1:6">
      <c r="A1777" s="2" t="s">
        <v>2834</v>
      </c>
      <c r="B1777" s="2" t="s">
        <v>210</v>
      </c>
      <c r="C1777" s="2" t="s">
        <v>2833</v>
      </c>
      <c r="D1777" s="2" t="s">
        <v>219</v>
      </c>
      <c r="E1777" s="2" t="s">
        <v>233</v>
      </c>
      <c r="F1777" s="3"/>
    </row>
    <row r="1778" spans="1:6">
      <c r="A1778" s="2" t="s">
        <v>2832</v>
      </c>
      <c r="B1778" s="2" t="s">
        <v>210</v>
      </c>
      <c r="C1778" s="2" t="s">
        <v>2833</v>
      </c>
      <c r="D1778" s="2" t="s">
        <v>219</v>
      </c>
      <c r="E1778" s="2" t="s">
        <v>233</v>
      </c>
      <c r="F1778" s="3"/>
    </row>
    <row r="1779" spans="1:6">
      <c r="A1779" s="2" t="s">
        <v>2835</v>
      </c>
      <c r="B1779" s="2" t="s">
        <v>210</v>
      </c>
      <c r="C1779" s="2" t="s">
        <v>2836</v>
      </c>
      <c r="D1779" s="2" t="s">
        <v>212</v>
      </c>
      <c r="E1779" s="2" t="s">
        <v>2837</v>
      </c>
      <c r="F1779" s="3"/>
    </row>
    <row r="1780" spans="1:6">
      <c r="A1780" s="2" t="s">
        <v>2838</v>
      </c>
      <c r="B1780" s="2" t="s">
        <v>210</v>
      </c>
      <c r="C1780" s="2" t="s">
        <v>2836</v>
      </c>
      <c r="D1780" s="2" t="s">
        <v>212</v>
      </c>
      <c r="E1780" s="2" t="s">
        <v>2837</v>
      </c>
      <c r="F1780" s="3"/>
    </row>
    <row r="1781" spans="1:6">
      <c r="A1781" s="2" t="s">
        <v>2839</v>
      </c>
      <c r="B1781" s="2" t="s">
        <v>210</v>
      </c>
      <c r="C1781" s="2" t="s">
        <v>2836</v>
      </c>
      <c r="D1781" s="2" t="s">
        <v>212</v>
      </c>
      <c r="E1781" s="2" t="s">
        <v>2837</v>
      </c>
      <c r="F1781" s="3"/>
    </row>
    <row r="1782" spans="1:6">
      <c r="A1782" s="2" t="s">
        <v>2840</v>
      </c>
      <c r="B1782" s="2" t="s">
        <v>210</v>
      </c>
      <c r="C1782" s="2" t="s">
        <v>2836</v>
      </c>
      <c r="D1782" s="2" t="s">
        <v>212</v>
      </c>
      <c r="E1782" s="2" t="s">
        <v>2837</v>
      </c>
      <c r="F1782" s="3"/>
    </row>
    <row r="1783" spans="1:6">
      <c r="A1783" s="2" t="s">
        <v>2841</v>
      </c>
      <c r="B1783" s="2" t="s">
        <v>210</v>
      </c>
      <c r="C1783" s="2" t="s">
        <v>2836</v>
      </c>
      <c r="D1783" s="2" t="s">
        <v>212</v>
      </c>
      <c r="E1783" s="2" t="s">
        <v>2837</v>
      </c>
      <c r="F1783" s="3"/>
    </row>
    <row r="1784" spans="1:6">
      <c r="A1784" s="2" t="s">
        <v>2842</v>
      </c>
      <c r="B1784" s="2" t="s">
        <v>210</v>
      </c>
      <c r="C1784" s="2" t="s">
        <v>2836</v>
      </c>
      <c r="D1784" s="2" t="s">
        <v>212</v>
      </c>
      <c r="E1784" s="2" t="s">
        <v>2837</v>
      </c>
      <c r="F1784" s="3"/>
    </row>
    <row r="1785" spans="1:6">
      <c r="A1785" s="2" t="s">
        <v>2843</v>
      </c>
      <c r="B1785" s="2" t="s">
        <v>210</v>
      </c>
      <c r="C1785" s="2" t="s">
        <v>2844</v>
      </c>
      <c r="D1785" s="2" t="s">
        <v>212</v>
      </c>
      <c r="E1785" s="2" t="s">
        <v>241</v>
      </c>
      <c r="F1785" s="3"/>
    </row>
    <row r="1786" spans="1:6">
      <c r="A1786" s="2" t="s">
        <v>2845</v>
      </c>
      <c r="B1786" s="2" t="s">
        <v>210</v>
      </c>
      <c r="C1786" s="2" t="s">
        <v>2846</v>
      </c>
      <c r="D1786" s="2" t="s">
        <v>212</v>
      </c>
      <c r="E1786" s="2" t="s">
        <v>31</v>
      </c>
      <c r="F1786" s="3"/>
    </row>
    <row r="1787" spans="1:6">
      <c r="A1787" s="2" t="s">
        <v>2847</v>
      </c>
      <c r="B1787" s="2" t="s">
        <v>210</v>
      </c>
      <c r="C1787" s="2" t="s">
        <v>2848</v>
      </c>
      <c r="D1787" s="2" t="s">
        <v>212</v>
      </c>
      <c r="E1787" s="2" t="s">
        <v>509</v>
      </c>
      <c r="F1787" s="3"/>
    </row>
    <row r="1788" spans="1:6">
      <c r="A1788" s="2"/>
      <c r="B1788" s="2" t="s">
        <v>210</v>
      </c>
      <c r="C1788" s="2" t="s">
        <v>2849</v>
      </c>
      <c r="D1788" s="2" t="s">
        <v>212</v>
      </c>
      <c r="E1788" s="2" t="s">
        <v>2850</v>
      </c>
      <c r="F1788" s="3"/>
    </row>
    <row r="1789" spans="1:6">
      <c r="A1789" s="2"/>
      <c r="B1789" s="2" t="s">
        <v>210</v>
      </c>
      <c r="C1789" s="2" t="s">
        <v>2851</v>
      </c>
      <c r="D1789" s="2" t="s">
        <v>212</v>
      </c>
      <c r="E1789" s="2" t="s">
        <v>2852</v>
      </c>
      <c r="F1789" s="3"/>
    </row>
    <row r="1790" spans="1:6">
      <c r="A1790" s="2"/>
      <c r="B1790" s="2" t="s">
        <v>210</v>
      </c>
      <c r="C1790" s="2" t="s">
        <v>2853</v>
      </c>
      <c r="D1790" s="2" t="s">
        <v>212</v>
      </c>
      <c r="E1790" s="2" t="s">
        <v>2854</v>
      </c>
      <c r="F1790" s="3"/>
    </row>
    <row r="1791" spans="1:6">
      <c r="A1791" s="2"/>
      <c r="B1791" s="2" t="s">
        <v>210</v>
      </c>
      <c r="C1791" s="2" t="s">
        <v>2855</v>
      </c>
      <c r="D1791" s="2" t="s">
        <v>212</v>
      </c>
      <c r="E1791" s="2" t="s">
        <v>2852</v>
      </c>
      <c r="F1791" s="3"/>
    </row>
    <row r="1792" spans="1:6">
      <c r="A1792" s="2"/>
      <c r="B1792" s="2" t="s">
        <v>210</v>
      </c>
      <c r="C1792" s="2" t="s">
        <v>2856</v>
      </c>
      <c r="D1792" s="2" t="s">
        <v>212</v>
      </c>
      <c r="E1792" s="2" t="s">
        <v>2857</v>
      </c>
      <c r="F1792" s="3"/>
    </row>
    <row r="1793" spans="1:6">
      <c r="A1793" s="2"/>
      <c r="B1793" s="2" t="s">
        <v>210</v>
      </c>
      <c r="C1793" s="2" t="s">
        <v>2858</v>
      </c>
      <c r="D1793" s="2" t="s">
        <v>212</v>
      </c>
      <c r="E1793" s="2" t="s">
        <v>2857</v>
      </c>
      <c r="F1793" s="3"/>
    </row>
    <row r="1794" spans="1:6">
      <c r="A1794" s="2"/>
      <c r="B1794" s="2" t="s">
        <v>210</v>
      </c>
      <c r="C1794" s="2" t="s">
        <v>2859</v>
      </c>
      <c r="D1794" s="2" t="s">
        <v>212</v>
      </c>
      <c r="E1794" s="2" t="s">
        <v>2857</v>
      </c>
      <c r="F1794" s="3"/>
    </row>
    <row r="1795" spans="1:6">
      <c r="A1795" s="2"/>
      <c r="B1795" s="2" t="s">
        <v>210</v>
      </c>
      <c r="C1795" s="2" t="s">
        <v>2860</v>
      </c>
      <c r="D1795" s="2" t="s">
        <v>212</v>
      </c>
      <c r="E1795" s="2" t="s">
        <v>2857</v>
      </c>
      <c r="F1795" s="3"/>
    </row>
    <row r="1796" spans="1:6">
      <c r="A1796" s="2"/>
      <c r="B1796" s="2" t="s">
        <v>210</v>
      </c>
      <c r="C1796" s="2" t="s">
        <v>2860</v>
      </c>
      <c r="D1796" s="2" t="s">
        <v>212</v>
      </c>
      <c r="E1796" s="2" t="s">
        <v>2857</v>
      </c>
      <c r="F1796" s="3"/>
    </row>
    <row r="1797" spans="1:6">
      <c r="A1797" s="2"/>
      <c r="B1797" s="2" t="s">
        <v>210</v>
      </c>
      <c r="C1797" s="2" t="s">
        <v>2861</v>
      </c>
      <c r="D1797" s="2" t="s">
        <v>212</v>
      </c>
      <c r="E1797" s="2" t="s">
        <v>2857</v>
      </c>
      <c r="F1797" s="3"/>
    </row>
    <row r="1798" spans="1:6">
      <c r="A1798" s="2"/>
      <c r="B1798" s="2" t="s">
        <v>210</v>
      </c>
      <c r="C1798" s="2" t="s">
        <v>2862</v>
      </c>
      <c r="D1798" s="2" t="s">
        <v>212</v>
      </c>
      <c r="E1798" s="2" t="s">
        <v>2857</v>
      </c>
      <c r="F1798" s="3"/>
    </row>
    <row r="1799" spans="1:6">
      <c r="A1799" s="2"/>
      <c r="B1799" s="2" t="s">
        <v>210</v>
      </c>
      <c r="C1799" s="2" t="s">
        <v>2863</v>
      </c>
      <c r="D1799" s="2" t="s">
        <v>212</v>
      </c>
      <c r="E1799" s="2" t="s">
        <v>2857</v>
      </c>
      <c r="F1799" s="3"/>
    </row>
    <row r="1800" spans="1:6">
      <c r="A1800" s="2"/>
      <c r="B1800" s="2" t="s">
        <v>210</v>
      </c>
      <c r="C1800" s="2" t="s">
        <v>2863</v>
      </c>
      <c r="D1800" s="2" t="s">
        <v>212</v>
      </c>
      <c r="E1800" s="2" t="s">
        <v>2857</v>
      </c>
      <c r="F1800" s="3"/>
    </row>
    <row r="1801" spans="1:6">
      <c r="A1801" s="2"/>
      <c r="B1801" s="2" t="s">
        <v>210</v>
      </c>
      <c r="C1801" s="2" t="s">
        <v>2864</v>
      </c>
      <c r="D1801" s="2" t="s">
        <v>212</v>
      </c>
      <c r="E1801" s="2" t="s">
        <v>2854</v>
      </c>
      <c r="F1801" s="3"/>
    </row>
    <row r="1802" spans="1:6">
      <c r="A1802" s="2" t="s">
        <v>2865</v>
      </c>
      <c r="B1802" s="2" t="s">
        <v>210</v>
      </c>
      <c r="C1802" s="2" t="s">
        <v>2866</v>
      </c>
      <c r="D1802" s="2" t="s">
        <v>212</v>
      </c>
      <c r="E1802" s="2" t="s">
        <v>2867</v>
      </c>
      <c r="F1802" s="3"/>
    </row>
    <row r="1803" spans="1:6">
      <c r="A1803" s="2"/>
      <c r="B1803" s="2" t="s">
        <v>210</v>
      </c>
      <c r="C1803" s="2" t="s">
        <v>2868</v>
      </c>
      <c r="D1803" s="2" t="s">
        <v>212</v>
      </c>
      <c r="E1803" s="2" t="s">
        <v>2854</v>
      </c>
      <c r="F1803" s="3"/>
    </row>
    <row r="1804" spans="1:6">
      <c r="A1804" s="2"/>
      <c r="B1804" s="2" t="s">
        <v>210</v>
      </c>
      <c r="C1804" s="2" t="s">
        <v>2869</v>
      </c>
      <c r="D1804" s="2" t="s">
        <v>212</v>
      </c>
      <c r="E1804" s="2" t="s">
        <v>2854</v>
      </c>
      <c r="F1804" s="3"/>
    </row>
    <row r="1805" spans="1:6">
      <c r="A1805" s="2"/>
      <c r="B1805" s="2" t="s">
        <v>210</v>
      </c>
      <c r="C1805" s="2" t="s">
        <v>2870</v>
      </c>
      <c r="D1805" s="2" t="s">
        <v>212</v>
      </c>
      <c r="E1805" s="2" t="s">
        <v>2854</v>
      </c>
      <c r="F1805" s="3"/>
    </row>
    <row r="1806" spans="1:6" ht="45">
      <c r="A1806" s="2"/>
      <c r="B1806" s="2" t="s">
        <v>210</v>
      </c>
      <c r="C1806" s="4" t="s">
        <v>2871</v>
      </c>
      <c r="D1806" s="2" t="s">
        <v>212</v>
      </c>
      <c r="E1806" s="2" t="s">
        <v>2854</v>
      </c>
      <c r="F1806" s="3"/>
    </row>
    <row r="1807" spans="1:6">
      <c r="A1807" s="2"/>
      <c r="B1807" s="2" t="s">
        <v>210</v>
      </c>
      <c r="C1807" s="2" t="s">
        <v>2872</v>
      </c>
      <c r="D1807" s="2" t="s">
        <v>212</v>
      </c>
      <c r="E1807" s="2" t="s">
        <v>2854</v>
      </c>
      <c r="F1807" s="3"/>
    </row>
    <row r="1808" spans="1:6">
      <c r="A1808" s="2"/>
      <c r="B1808" s="2" t="s">
        <v>210</v>
      </c>
      <c r="C1808" s="2" t="s">
        <v>2873</v>
      </c>
      <c r="D1808" s="2" t="s">
        <v>212</v>
      </c>
      <c r="E1808" s="2" t="s">
        <v>2854</v>
      </c>
      <c r="F1808" s="3"/>
    </row>
    <row r="1809" spans="1:6">
      <c r="A1809" s="2"/>
      <c r="B1809" s="2" t="s">
        <v>210</v>
      </c>
      <c r="C1809" s="2" t="s">
        <v>2874</v>
      </c>
      <c r="D1809" s="2" t="s">
        <v>212</v>
      </c>
      <c r="E1809" s="2" t="s">
        <v>2854</v>
      </c>
      <c r="F1809" s="3"/>
    </row>
    <row r="1810" spans="1:6" ht="60">
      <c r="A1810" s="2"/>
      <c r="B1810" s="2" t="s">
        <v>210</v>
      </c>
      <c r="C1810" s="4" t="s">
        <v>2875</v>
      </c>
      <c r="D1810" s="2" t="s">
        <v>212</v>
      </c>
      <c r="E1810" s="2" t="s">
        <v>2854</v>
      </c>
      <c r="F1810" s="3"/>
    </row>
    <row r="1811" spans="1:6" ht="60">
      <c r="A1811" s="2"/>
      <c r="B1811" s="2" t="s">
        <v>210</v>
      </c>
      <c r="C1811" s="4" t="s">
        <v>2876</v>
      </c>
      <c r="D1811" s="2" t="s">
        <v>212</v>
      </c>
      <c r="E1811" s="2" t="s">
        <v>2854</v>
      </c>
      <c r="F1811" s="3"/>
    </row>
    <row r="1812" spans="1:6">
      <c r="A1812" s="2"/>
      <c r="B1812" s="2" t="s">
        <v>210</v>
      </c>
      <c r="C1812" s="2" t="s">
        <v>2877</v>
      </c>
      <c r="D1812" s="2" t="s">
        <v>212</v>
      </c>
      <c r="E1812" s="2" t="s">
        <v>2854</v>
      </c>
      <c r="F1812" s="3"/>
    </row>
    <row r="1813" spans="1:6">
      <c r="A1813" s="2" t="s">
        <v>2878</v>
      </c>
      <c r="B1813" s="2" t="s">
        <v>210</v>
      </c>
      <c r="C1813" s="2" t="s">
        <v>2879</v>
      </c>
      <c r="D1813" s="2" t="s">
        <v>212</v>
      </c>
      <c r="E1813" s="2" t="s">
        <v>2867</v>
      </c>
      <c r="F1813" s="3"/>
    </row>
    <row r="1814" spans="1:6">
      <c r="A1814" s="2" t="s">
        <v>2880</v>
      </c>
      <c r="B1814" s="2" t="s">
        <v>210</v>
      </c>
      <c r="C1814" s="2" t="s">
        <v>2881</v>
      </c>
      <c r="D1814" s="2" t="s">
        <v>212</v>
      </c>
      <c r="E1814" s="2" t="s">
        <v>2867</v>
      </c>
      <c r="F1814" s="3"/>
    </row>
    <row r="1815" spans="1:6">
      <c r="A1815" s="2" t="s">
        <v>2882</v>
      </c>
      <c r="B1815" s="2" t="s">
        <v>210</v>
      </c>
      <c r="C1815" s="2" t="s">
        <v>2883</v>
      </c>
      <c r="D1815" s="2" t="s">
        <v>212</v>
      </c>
      <c r="E1815" s="2" t="s">
        <v>2586</v>
      </c>
      <c r="F1815" s="3"/>
    </row>
    <row r="1816" spans="1:6">
      <c r="A1816" s="2" t="s">
        <v>2884</v>
      </c>
      <c r="B1816" s="2" t="s">
        <v>210</v>
      </c>
      <c r="C1816" s="2" t="s">
        <v>2885</v>
      </c>
      <c r="D1816" s="2" t="s">
        <v>212</v>
      </c>
      <c r="E1816" s="2" t="s">
        <v>2586</v>
      </c>
      <c r="F1816" s="3"/>
    </row>
    <row r="1817" spans="1:6" ht="45">
      <c r="A1817" s="2"/>
      <c r="B1817" s="2" t="s">
        <v>210</v>
      </c>
      <c r="C1817" s="4" t="s">
        <v>2886</v>
      </c>
      <c r="D1817" s="2" t="s">
        <v>212</v>
      </c>
      <c r="E1817" s="2" t="s">
        <v>2854</v>
      </c>
      <c r="F1817" s="3"/>
    </row>
    <row r="1818" spans="1:6">
      <c r="A1818" s="2" t="s">
        <v>2887</v>
      </c>
      <c r="B1818" s="2" t="s">
        <v>210</v>
      </c>
      <c r="C1818" s="2" t="s">
        <v>2888</v>
      </c>
      <c r="D1818" s="2" t="s">
        <v>212</v>
      </c>
      <c r="E1818" s="2" t="s">
        <v>2586</v>
      </c>
      <c r="F1818" s="3"/>
    </row>
    <row r="1819" spans="1:6">
      <c r="A1819" s="2"/>
      <c r="B1819" s="2" t="s">
        <v>210</v>
      </c>
      <c r="C1819" s="2" t="s">
        <v>2889</v>
      </c>
      <c r="D1819" s="2" t="s">
        <v>212</v>
      </c>
      <c r="E1819" s="2" t="s">
        <v>2854</v>
      </c>
      <c r="F1819" s="3"/>
    </row>
    <row r="1820" spans="1:6">
      <c r="A1820" s="2"/>
      <c r="B1820" s="2" t="s">
        <v>210</v>
      </c>
      <c r="C1820" s="2" t="s">
        <v>2890</v>
      </c>
      <c r="D1820" s="2" t="s">
        <v>212</v>
      </c>
      <c r="E1820" s="2" t="s">
        <v>2854</v>
      </c>
      <c r="F1820" s="3"/>
    </row>
    <row r="1821" spans="1:6">
      <c r="A1821" s="2"/>
      <c r="B1821" s="2" t="s">
        <v>210</v>
      </c>
      <c r="C1821" s="2" t="s">
        <v>2891</v>
      </c>
      <c r="D1821" s="2" t="s">
        <v>212</v>
      </c>
      <c r="E1821" s="2" t="s">
        <v>2854</v>
      </c>
      <c r="F1821" s="3"/>
    </row>
    <row r="1822" spans="1:6">
      <c r="A1822" s="2" t="s">
        <v>2892</v>
      </c>
      <c r="B1822" s="2" t="s">
        <v>210</v>
      </c>
      <c r="C1822" s="2" t="s">
        <v>2893</v>
      </c>
      <c r="D1822" s="2" t="s">
        <v>212</v>
      </c>
      <c r="E1822" s="2" t="s">
        <v>354</v>
      </c>
      <c r="F1822" s="3"/>
    </row>
    <row r="1823" spans="1:6">
      <c r="A1823" s="2" t="s">
        <v>2894</v>
      </c>
      <c r="B1823" s="2" t="s">
        <v>210</v>
      </c>
      <c r="C1823" s="2" t="s">
        <v>2895</v>
      </c>
      <c r="D1823" s="2" t="s">
        <v>212</v>
      </c>
      <c r="E1823" s="2" t="s">
        <v>1600</v>
      </c>
      <c r="F1823" s="3"/>
    </row>
    <row r="1824" spans="1:6">
      <c r="A1824" s="2" t="s">
        <v>2896</v>
      </c>
      <c r="B1824" s="2" t="s">
        <v>210</v>
      </c>
      <c r="C1824" s="2" t="s">
        <v>2897</v>
      </c>
      <c r="D1824" s="2" t="s">
        <v>212</v>
      </c>
      <c r="E1824" s="2" t="s">
        <v>2898</v>
      </c>
      <c r="F1824" s="3"/>
    </row>
    <row r="1825" spans="1:6">
      <c r="A1825" s="2"/>
      <c r="B1825" s="2" t="s">
        <v>210</v>
      </c>
      <c r="C1825" s="2" t="s">
        <v>2899</v>
      </c>
      <c r="D1825" s="2" t="s">
        <v>219</v>
      </c>
      <c r="E1825" s="2" t="s">
        <v>2731</v>
      </c>
      <c r="F1825" s="3"/>
    </row>
    <row r="1826" spans="1:6">
      <c r="A1826" s="2"/>
      <c r="B1826" s="2" t="s">
        <v>210</v>
      </c>
      <c r="C1826" s="2" t="s">
        <v>2900</v>
      </c>
      <c r="D1826" s="2" t="s">
        <v>219</v>
      </c>
      <c r="E1826" s="2" t="s">
        <v>2731</v>
      </c>
      <c r="F1826" s="3"/>
    </row>
    <row r="1827" spans="1:6">
      <c r="A1827" s="2"/>
      <c r="B1827" s="2" t="s">
        <v>210</v>
      </c>
      <c r="C1827" s="2" t="s">
        <v>2901</v>
      </c>
      <c r="D1827" s="2" t="s">
        <v>219</v>
      </c>
      <c r="E1827" s="2" t="s">
        <v>2731</v>
      </c>
      <c r="F1827" s="3"/>
    </row>
    <row r="1828" spans="1:6">
      <c r="A1828" s="2"/>
      <c r="B1828" s="2" t="s">
        <v>210</v>
      </c>
      <c r="C1828" s="2" t="s">
        <v>2902</v>
      </c>
      <c r="D1828" s="2" t="s">
        <v>219</v>
      </c>
      <c r="E1828" s="2" t="s">
        <v>2731</v>
      </c>
      <c r="F1828" s="3"/>
    </row>
    <row r="1829" spans="1:6">
      <c r="A1829" s="2"/>
      <c r="B1829" s="2" t="s">
        <v>210</v>
      </c>
      <c r="C1829" s="2" t="s">
        <v>2903</v>
      </c>
      <c r="D1829" s="2" t="s">
        <v>219</v>
      </c>
      <c r="E1829" s="2" t="s">
        <v>2904</v>
      </c>
      <c r="F1829" s="3"/>
    </row>
    <row r="1830" spans="1:6">
      <c r="A1830" s="2"/>
      <c r="B1830" s="2" t="s">
        <v>210</v>
      </c>
      <c r="C1830" s="2" t="s">
        <v>2905</v>
      </c>
      <c r="D1830" s="2" t="s">
        <v>219</v>
      </c>
      <c r="E1830" s="2" t="s">
        <v>2904</v>
      </c>
      <c r="F1830" s="3"/>
    </row>
    <row r="1831" spans="1:6">
      <c r="A1831" s="2"/>
      <c r="B1831" s="2" t="s">
        <v>210</v>
      </c>
      <c r="C1831" s="2" t="s">
        <v>2906</v>
      </c>
      <c r="D1831" s="2" t="s">
        <v>219</v>
      </c>
      <c r="E1831" s="2" t="s">
        <v>2904</v>
      </c>
      <c r="F1831" s="3"/>
    </row>
    <row r="1832" spans="1:6">
      <c r="A1832" s="2" t="s">
        <v>2907</v>
      </c>
      <c r="B1832" s="2" t="s">
        <v>210</v>
      </c>
      <c r="C1832" s="2" t="s">
        <v>2908</v>
      </c>
      <c r="D1832" s="2" t="s">
        <v>219</v>
      </c>
      <c r="E1832" s="2" t="s">
        <v>2909</v>
      </c>
      <c r="F1832" s="3"/>
    </row>
    <row r="1833" spans="1:6">
      <c r="A1833" s="2" t="s">
        <v>2910</v>
      </c>
      <c r="B1833" s="2" t="s">
        <v>210</v>
      </c>
      <c r="C1833" s="2" t="s">
        <v>2911</v>
      </c>
      <c r="D1833" s="2" t="s">
        <v>219</v>
      </c>
      <c r="E1833" s="2" t="s">
        <v>2909</v>
      </c>
      <c r="F1833" s="3"/>
    </row>
    <row r="1834" spans="1:6">
      <c r="A1834" s="2" t="s">
        <v>2912</v>
      </c>
      <c r="B1834" s="2" t="s">
        <v>210</v>
      </c>
      <c r="C1834" s="2" t="s">
        <v>2913</v>
      </c>
      <c r="D1834" s="2" t="s">
        <v>219</v>
      </c>
      <c r="E1834" s="2" t="s">
        <v>2909</v>
      </c>
      <c r="F1834" s="3"/>
    </row>
    <row r="1835" spans="1:6" ht="30">
      <c r="A1835" s="2" t="s">
        <v>2914</v>
      </c>
      <c r="B1835" s="2" t="s">
        <v>210</v>
      </c>
      <c r="C1835" s="4" t="s">
        <v>2915</v>
      </c>
      <c r="D1835" s="2" t="s">
        <v>219</v>
      </c>
      <c r="E1835" s="2" t="s">
        <v>2916</v>
      </c>
      <c r="F1835" s="3"/>
    </row>
    <row r="1836" spans="1:6">
      <c r="A1836" s="2" t="s">
        <v>2917</v>
      </c>
      <c r="B1836" s="2" t="s">
        <v>210</v>
      </c>
      <c r="C1836" s="2" t="s">
        <v>2918</v>
      </c>
      <c r="D1836" s="2" t="s">
        <v>219</v>
      </c>
      <c r="E1836" s="2" t="s">
        <v>2909</v>
      </c>
      <c r="F1836" s="3"/>
    </row>
    <row r="1837" spans="1:6">
      <c r="A1837" s="2" t="s">
        <v>2919</v>
      </c>
      <c r="B1837" s="2" t="s">
        <v>210</v>
      </c>
      <c r="C1837" s="2" t="s">
        <v>2920</v>
      </c>
      <c r="D1837" s="2" t="s">
        <v>219</v>
      </c>
      <c r="E1837" s="2" t="s">
        <v>2909</v>
      </c>
      <c r="F1837" s="3"/>
    </row>
    <row r="1838" spans="1:6">
      <c r="A1838" s="2" t="s">
        <v>2921</v>
      </c>
      <c r="B1838" s="2" t="s">
        <v>210</v>
      </c>
      <c r="C1838" s="2" t="s">
        <v>2922</v>
      </c>
      <c r="D1838" s="2" t="s">
        <v>212</v>
      </c>
      <c r="E1838" s="2" t="s">
        <v>516</v>
      </c>
      <c r="F1838" s="3"/>
    </row>
    <row r="1839" spans="1:6">
      <c r="A1839" s="2" t="s">
        <v>2923</v>
      </c>
      <c r="B1839" s="2" t="s">
        <v>210</v>
      </c>
      <c r="C1839" s="2" t="s">
        <v>2924</v>
      </c>
      <c r="D1839" s="2" t="s">
        <v>212</v>
      </c>
      <c r="E1839" s="2" t="s">
        <v>46</v>
      </c>
      <c r="F1839" s="3"/>
    </row>
    <row r="1840" spans="1:6">
      <c r="A1840" s="2" t="s">
        <v>2925</v>
      </c>
      <c r="B1840" s="2" t="s">
        <v>210</v>
      </c>
      <c r="C1840" s="2" t="s">
        <v>2924</v>
      </c>
      <c r="D1840" s="2" t="s">
        <v>212</v>
      </c>
      <c r="E1840" s="2" t="s">
        <v>46</v>
      </c>
      <c r="F1840" s="3"/>
    </row>
    <row r="1841" spans="1:6">
      <c r="A1841" s="2" t="s">
        <v>2218</v>
      </c>
      <c r="B1841" s="2" t="s">
        <v>210</v>
      </c>
      <c r="C1841" s="2" t="s">
        <v>2924</v>
      </c>
      <c r="D1841" s="2" t="s">
        <v>212</v>
      </c>
      <c r="E1841" s="2" t="s">
        <v>46</v>
      </c>
      <c r="F1841" s="3"/>
    </row>
    <row r="1842" spans="1:6">
      <c r="A1842" s="2" t="s">
        <v>2926</v>
      </c>
      <c r="B1842" s="2" t="s">
        <v>210</v>
      </c>
      <c r="C1842" s="2" t="s">
        <v>2924</v>
      </c>
      <c r="D1842" s="2" t="s">
        <v>212</v>
      </c>
      <c r="E1842" s="2" t="s">
        <v>46</v>
      </c>
      <c r="F1842" s="3"/>
    </row>
    <row r="1843" spans="1:6">
      <c r="A1843" s="2" t="s">
        <v>2927</v>
      </c>
      <c r="B1843" s="2" t="s">
        <v>210</v>
      </c>
      <c r="C1843" s="2" t="s">
        <v>2924</v>
      </c>
      <c r="D1843" s="2" t="s">
        <v>212</v>
      </c>
      <c r="E1843" s="2" t="s">
        <v>46</v>
      </c>
      <c r="F1843" s="3"/>
    </row>
    <row r="1844" spans="1:6">
      <c r="A1844" s="2" t="s">
        <v>2928</v>
      </c>
      <c r="B1844" s="2" t="s">
        <v>210</v>
      </c>
      <c r="C1844" s="2" t="s">
        <v>2924</v>
      </c>
      <c r="D1844" s="2" t="s">
        <v>212</v>
      </c>
      <c r="E1844" s="2" t="s">
        <v>46</v>
      </c>
      <c r="F1844" s="3"/>
    </row>
    <row r="1845" spans="1:6">
      <c r="A1845" s="2" t="s">
        <v>2929</v>
      </c>
      <c r="B1845" s="2" t="s">
        <v>210</v>
      </c>
      <c r="C1845" s="2" t="s">
        <v>2924</v>
      </c>
      <c r="D1845" s="2" t="s">
        <v>212</v>
      </c>
      <c r="E1845" s="2" t="s">
        <v>46</v>
      </c>
      <c r="F1845" s="3"/>
    </row>
    <row r="1846" spans="1:6">
      <c r="A1846" s="2" t="s">
        <v>2930</v>
      </c>
      <c r="B1846" s="2" t="s">
        <v>210</v>
      </c>
      <c r="C1846" s="2" t="s">
        <v>2924</v>
      </c>
      <c r="D1846" s="2" t="s">
        <v>212</v>
      </c>
      <c r="E1846" s="2" t="s">
        <v>46</v>
      </c>
      <c r="F1846" s="3"/>
    </row>
    <row r="1847" spans="1:6">
      <c r="A1847" s="2" t="s">
        <v>2931</v>
      </c>
      <c r="B1847" s="2" t="s">
        <v>210</v>
      </c>
      <c r="C1847" s="2" t="s">
        <v>2924</v>
      </c>
      <c r="D1847" s="2" t="s">
        <v>212</v>
      </c>
      <c r="E1847" s="2" t="s">
        <v>46</v>
      </c>
      <c r="F1847" s="3"/>
    </row>
    <row r="1848" spans="1:6">
      <c r="A1848" s="2" t="s">
        <v>2932</v>
      </c>
      <c r="B1848" s="2" t="s">
        <v>210</v>
      </c>
      <c r="C1848" s="2" t="s">
        <v>2924</v>
      </c>
      <c r="D1848" s="2" t="s">
        <v>212</v>
      </c>
      <c r="E1848" s="2" t="s">
        <v>46</v>
      </c>
      <c r="F1848" s="3"/>
    </row>
    <row r="1849" spans="1:6">
      <c r="A1849" s="2" t="s">
        <v>2933</v>
      </c>
      <c r="B1849" s="2" t="s">
        <v>210</v>
      </c>
      <c r="C1849" s="2" t="s">
        <v>2934</v>
      </c>
      <c r="D1849" s="2" t="s">
        <v>212</v>
      </c>
      <c r="E1849" s="2" t="s">
        <v>2529</v>
      </c>
      <c r="F1849" s="3"/>
    </row>
    <row r="1850" spans="1:6">
      <c r="A1850" s="2" t="s">
        <v>2935</v>
      </c>
      <c r="B1850" s="2" t="s">
        <v>210</v>
      </c>
      <c r="C1850" s="2" t="s">
        <v>2936</v>
      </c>
      <c r="D1850" s="2" t="s">
        <v>212</v>
      </c>
      <c r="E1850" s="2" t="s">
        <v>361</v>
      </c>
      <c r="F1850" s="3"/>
    </row>
    <row r="1851" spans="1:6">
      <c r="A1851" s="2" t="s">
        <v>2937</v>
      </c>
      <c r="B1851" s="2" t="s">
        <v>210</v>
      </c>
      <c r="C1851" s="2" t="s">
        <v>2936</v>
      </c>
      <c r="D1851" s="2" t="s">
        <v>212</v>
      </c>
      <c r="E1851" s="2" t="s">
        <v>241</v>
      </c>
      <c r="F1851" s="3"/>
    </row>
    <row r="1852" spans="1:6">
      <c r="A1852" s="2" t="s">
        <v>2938</v>
      </c>
      <c r="B1852" s="2" t="s">
        <v>210</v>
      </c>
      <c r="C1852" s="2" t="s">
        <v>2936</v>
      </c>
      <c r="D1852" s="2" t="s">
        <v>212</v>
      </c>
      <c r="E1852" s="2" t="s">
        <v>361</v>
      </c>
      <c r="F1852" s="3"/>
    </row>
    <row r="1853" spans="1:6">
      <c r="A1853" s="2" t="s">
        <v>2939</v>
      </c>
      <c r="B1853" s="2" t="s">
        <v>210</v>
      </c>
      <c r="C1853" s="2" t="s">
        <v>2936</v>
      </c>
      <c r="D1853" s="2" t="s">
        <v>212</v>
      </c>
      <c r="E1853" s="2" t="s">
        <v>361</v>
      </c>
      <c r="F1853" s="3"/>
    </row>
    <row r="1854" spans="1:6">
      <c r="A1854" s="2" t="s">
        <v>2940</v>
      </c>
      <c r="B1854" s="2" t="s">
        <v>210</v>
      </c>
      <c r="C1854" s="2" t="s">
        <v>2941</v>
      </c>
      <c r="D1854" s="2" t="s">
        <v>212</v>
      </c>
      <c r="E1854" s="2" t="s">
        <v>1359</v>
      </c>
      <c r="F1854" s="3"/>
    </row>
    <row r="1855" spans="1:6">
      <c r="A1855" s="2" t="s">
        <v>2942</v>
      </c>
      <c r="B1855" s="2" t="s">
        <v>210</v>
      </c>
      <c r="C1855" s="2" t="s">
        <v>2943</v>
      </c>
      <c r="D1855" s="2" t="s">
        <v>212</v>
      </c>
      <c r="E1855" s="2" t="s">
        <v>213</v>
      </c>
      <c r="F1855" s="3"/>
    </row>
    <row r="1856" spans="1:6">
      <c r="A1856" s="2" t="s">
        <v>2944</v>
      </c>
      <c r="B1856" s="2" t="s">
        <v>210</v>
      </c>
      <c r="C1856" s="2" t="s">
        <v>2945</v>
      </c>
      <c r="D1856" s="2" t="s">
        <v>212</v>
      </c>
      <c r="E1856" s="2" t="s">
        <v>2092</v>
      </c>
      <c r="F1856" s="3"/>
    </row>
    <row r="1857" spans="1:6">
      <c r="A1857" s="2" t="s">
        <v>2946</v>
      </c>
      <c r="B1857" s="2" t="s">
        <v>210</v>
      </c>
      <c r="C1857" s="2" t="s">
        <v>2947</v>
      </c>
      <c r="D1857" s="2" t="s">
        <v>212</v>
      </c>
      <c r="E1857" s="2" t="s">
        <v>2948</v>
      </c>
      <c r="F1857" s="3"/>
    </row>
    <row r="1858" spans="1:6">
      <c r="A1858" s="2" t="s">
        <v>2949</v>
      </c>
      <c r="B1858" s="2" t="s">
        <v>210</v>
      </c>
      <c r="C1858" s="2" t="s">
        <v>2950</v>
      </c>
      <c r="D1858" s="2" t="s">
        <v>212</v>
      </c>
      <c r="E1858" s="2" t="s">
        <v>2948</v>
      </c>
      <c r="F1858" s="3"/>
    </row>
    <row r="1859" spans="1:6">
      <c r="A1859" s="2" t="s">
        <v>2951</v>
      </c>
      <c r="B1859" s="2" t="s">
        <v>210</v>
      </c>
      <c r="C1859" s="2" t="s">
        <v>2952</v>
      </c>
      <c r="D1859" s="2" t="s">
        <v>219</v>
      </c>
      <c r="E1859" s="2" t="s">
        <v>118</v>
      </c>
      <c r="F1859" s="3"/>
    </row>
    <row r="1860" spans="1:6">
      <c r="A1860" s="2" t="s">
        <v>2953</v>
      </c>
      <c r="B1860" s="2" t="s">
        <v>210</v>
      </c>
      <c r="C1860" s="2" t="s">
        <v>2954</v>
      </c>
      <c r="D1860" s="2" t="s">
        <v>212</v>
      </c>
      <c r="E1860" s="2" t="s">
        <v>1620</v>
      </c>
      <c r="F1860" s="3"/>
    </row>
    <row r="1861" spans="1:6">
      <c r="A1861" s="2" t="s">
        <v>2955</v>
      </c>
      <c r="B1861" s="2" t="s">
        <v>210</v>
      </c>
      <c r="C1861" s="2" t="s">
        <v>2956</v>
      </c>
      <c r="D1861" s="2" t="s">
        <v>212</v>
      </c>
      <c r="E1861" s="2" t="s">
        <v>2957</v>
      </c>
      <c r="F1861" s="3"/>
    </row>
    <row r="1862" spans="1:6">
      <c r="A1862" s="2" t="s">
        <v>2225</v>
      </c>
      <c r="B1862" s="2" t="s">
        <v>210</v>
      </c>
      <c r="C1862" s="2" t="s">
        <v>2958</v>
      </c>
      <c r="D1862" s="2" t="s">
        <v>212</v>
      </c>
      <c r="E1862" s="2" t="s">
        <v>1437</v>
      </c>
      <c r="F1862" s="3"/>
    </row>
    <row r="1863" spans="1:6">
      <c r="A1863" s="2" t="s">
        <v>2959</v>
      </c>
      <c r="B1863" s="2" t="s">
        <v>210</v>
      </c>
      <c r="C1863" s="2" t="s">
        <v>2960</v>
      </c>
      <c r="D1863" s="2" t="s">
        <v>212</v>
      </c>
      <c r="E1863" s="2" t="s">
        <v>349</v>
      </c>
      <c r="F1863" s="3"/>
    </row>
    <row r="1864" spans="1:6">
      <c r="A1864" s="2" t="s">
        <v>2961</v>
      </c>
      <c r="B1864" s="2" t="s">
        <v>210</v>
      </c>
      <c r="C1864" s="2" t="s">
        <v>2962</v>
      </c>
      <c r="D1864" s="2" t="s">
        <v>212</v>
      </c>
      <c r="E1864" s="2" t="s">
        <v>2963</v>
      </c>
      <c r="F1864" s="3"/>
    </row>
    <row r="1865" spans="1:6">
      <c r="A1865" s="2" t="s">
        <v>2964</v>
      </c>
      <c r="B1865" s="2" t="s">
        <v>210</v>
      </c>
      <c r="C1865" s="2" t="s">
        <v>2965</v>
      </c>
      <c r="D1865" s="2" t="s">
        <v>212</v>
      </c>
      <c r="E1865" s="2" t="s">
        <v>2966</v>
      </c>
      <c r="F1865" s="3"/>
    </row>
    <row r="1866" spans="1:6">
      <c r="A1866" s="2"/>
      <c r="B1866" s="2" t="s">
        <v>210</v>
      </c>
      <c r="C1866" s="2" t="s">
        <v>2967</v>
      </c>
      <c r="D1866" s="2" t="s">
        <v>212</v>
      </c>
      <c r="E1866" s="2" t="s">
        <v>118</v>
      </c>
      <c r="F1866" s="3"/>
    </row>
    <row r="1867" spans="1:6">
      <c r="A1867" s="2" t="s">
        <v>2968</v>
      </c>
      <c r="B1867" s="2" t="s">
        <v>210</v>
      </c>
      <c r="C1867" s="2" t="s">
        <v>2969</v>
      </c>
      <c r="D1867" s="2" t="s">
        <v>212</v>
      </c>
      <c r="E1867" s="2" t="s">
        <v>272</v>
      </c>
      <c r="F1867" s="3"/>
    </row>
    <row r="1868" spans="1:6">
      <c r="A1868" s="2" t="s">
        <v>2970</v>
      </c>
      <c r="B1868" s="2" t="s">
        <v>210</v>
      </c>
      <c r="C1868" s="2" t="s">
        <v>2971</v>
      </c>
      <c r="D1868" s="2" t="s">
        <v>212</v>
      </c>
      <c r="E1868" s="2" t="s">
        <v>2972</v>
      </c>
      <c r="F1868" s="3"/>
    </row>
    <row r="1869" spans="1:6">
      <c r="A1869" s="2" t="s">
        <v>2973</v>
      </c>
      <c r="B1869" s="2" t="s">
        <v>210</v>
      </c>
      <c r="C1869" s="2" t="s">
        <v>2974</v>
      </c>
      <c r="D1869" s="2" t="s">
        <v>212</v>
      </c>
      <c r="E1869" s="2" t="s">
        <v>2975</v>
      </c>
      <c r="F1869" s="3"/>
    </row>
    <row r="1870" spans="1:6">
      <c r="A1870" s="2"/>
      <c r="B1870" s="2" t="s">
        <v>210</v>
      </c>
      <c r="C1870" s="2" t="s">
        <v>2976</v>
      </c>
      <c r="D1870" s="2" t="s">
        <v>212</v>
      </c>
      <c r="E1870" s="2" t="s">
        <v>2977</v>
      </c>
      <c r="F1870" s="3"/>
    </row>
    <row r="1871" spans="1:6">
      <c r="A1871" s="2" t="s">
        <v>2004</v>
      </c>
      <c r="B1871" s="2" t="s">
        <v>210</v>
      </c>
      <c r="C1871" s="2" t="s">
        <v>2978</v>
      </c>
      <c r="D1871" s="2" t="s">
        <v>219</v>
      </c>
      <c r="E1871" s="2" t="s">
        <v>396</v>
      </c>
      <c r="F1871" s="3"/>
    </row>
    <row r="1872" spans="1:6">
      <c r="A1872" s="2"/>
      <c r="B1872" s="2" t="s">
        <v>210</v>
      </c>
      <c r="C1872" s="2" t="s">
        <v>2979</v>
      </c>
      <c r="D1872" s="2" t="s">
        <v>212</v>
      </c>
      <c r="E1872" s="2" t="s">
        <v>2980</v>
      </c>
      <c r="F1872" s="3"/>
    </row>
    <row r="1873" spans="1:6">
      <c r="A1873" s="2"/>
      <c r="B1873" s="2" t="s">
        <v>210</v>
      </c>
      <c r="C1873" s="2" t="s">
        <v>2981</v>
      </c>
      <c r="D1873" s="2" t="s">
        <v>212</v>
      </c>
      <c r="E1873" s="2" t="s">
        <v>118</v>
      </c>
      <c r="F1873" s="3"/>
    </row>
    <row r="1874" spans="1:6">
      <c r="A1874" s="2" t="s">
        <v>2982</v>
      </c>
      <c r="B1874" s="2" t="s">
        <v>210</v>
      </c>
      <c r="C1874" s="2" t="s">
        <v>2983</v>
      </c>
      <c r="D1874" s="2" t="s">
        <v>212</v>
      </c>
      <c r="E1874" s="2" t="s">
        <v>1363</v>
      </c>
      <c r="F1874" s="3"/>
    </row>
    <row r="1875" spans="1:6">
      <c r="A1875" s="2" t="s">
        <v>2984</v>
      </c>
      <c r="B1875" s="2" t="s">
        <v>210</v>
      </c>
      <c r="C1875" s="2" t="s">
        <v>2983</v>
      </c>
      <c r="D1875" s="2" t="s">
        <v>212</v>
      </c>
      <c r="E1875" s="2" t="s">
        <v>2985</v>
      </c>
      <c r="F1875" s="3"/>
    </row>
    <row r="1876" spans="1:6">
      <c r="A1876" s="2" t="s">
        <v>2986</v>
      </c>
      <c r="B1876" s="2" t="s">
        <v>210</v>
      </c>
      <c r="C1876" s="2" t="s">
        <v>2983</v>
      </c>
      <c r="D1876" s="2" t="s">
        <v>212</v>
      </c>
      <c r="E1876" s="2" t="s">
        <v>415</v>
      </c>
      <c r="F1876" s="3"/>
    </row>
    <row r="1877" spans="1:6">
      <c r="A1877" s="2" t="s">
        <v>2987</v>
      </c>
      <c r="B1877" s="2" t="s">
        <v>210</v>
      </c>
      <c r="C1877" s="2" t="s">
        <v>2983</v>
      </c>
      <c r="D1877" s="2" t="s">
        <v>212</v>
      </c>
      <c r="E1877" s="2" t="s">
        <v>241</v>
      </c>
      <c r="F1877" s="3"/>
    </row>
    <row r="1878" spans="1:6">
      <c r="A1878" s="2"/>
      <c r="B1878" s="2" t="s">
        <v>210</v>
      </c>
      <c r="C1878" s="2" t="s">
        <v>2988</v>
      </c>
      <c r="D1878" s="2" t="s">
        <v>212</v>
      </c>
      <c r="E1878" s="2" t="s">
        <v>2989</v>
      </c>
      <c r="F1878" s="3"/>
    </row>
    <row r="1879" spans="1:6">
      <c r="A1879" s="2" t="s">
        <v>2990</v>
      </c>
      <c r="B1879" s="2" t="s">
        <v>210</v>
      </c>
      <c r="C1879" s="2" t="s">
        <v>2991</v>
      </c>
      <c r="D1879" s="2" t="s">
        <v>212</v>
      </c>
      <c r="E1879" s="2" t="s">
        <v>241</v>
      </c>
      <c r="F1879" s="3"/>
    </row>
    <row r="1880" spans="1:6">
      <c r="A1880" s="2"/>
      <c r="B1880" s="2" t="s">
        <v>210</v>
      </c>
      <c r="C1880" s="2" t="s">
        <v>2992</v>
      </c>
      <c r="D1880" s="2" t="s">
        <v>212</v>
      </c>
      <c r="E1880" s="2" t="s">
        <v>118</v>
      </c>
      <c r="F1880" s="3"/>
    </row>
    <row r="1881" spans="1:6">
      <c r="A1881" s="2" t="s">
        <v>2993</v>
      </c>
      <c r="B1881" s="2" t="s">
        <v>210</v>
      </c>
      <c r="C1881" s="2" t="s">
        <v>2994</v>
      </c>
      <c r="D1881" s="2" t="s">
        <v>212</v>
      </c>
      <c r="E1881" s="2" t="s">
        <v>1083</v>
      </c>
      <c r="F1881" s="3"/>
    </row>
    <row r="1882" spans="1:6">
      <c r="A1882" s="2"/>
      <c r="B1882" s="2" t="s">
        <v>210</v>
      </c>
      <c r="C1882" s="2" t="s">
        <v>2995</v>
      </c>
      <c r="D1882" s="2" t="s">
        <v>212</v>
      </c>
      <c r="E1882" s="2" t="s">
        <v>118</v>
      </c>
      <c r="F1882" s="3"/>
    </row>
    <row r="1883" spans="1:6">
      <c r="A1883" s="2" t="s">
        <v>2996</v>
      </c>
      <c r="B1883" s="2" t="s">
        <v>210</v>
      </c>
      <c r="C1883" s="2" t="s">
        <v>2997</v>
      </c>
      <c r="D1883" s="2" t="s">
        <v>212</v>
      </c>
      <c r="E1883" s="2" t="s">
        <v>2998</v>
      </c>
      <c r="F1883" s="3"/>
    </row>
    <row r="1884" spans="1:6">
      <c r="A1884" s="2" t="s">
        <v>2999</v>
      </c>
      <c r="B1884" s="2" t="s">
        <v>210</v>
      </c>
      <c r="C1884" s="2" t="s">
        <v>3000</v>
      </c>
      <c r="D1884" s="2" t="s">
        <v>212</v>
      </c>
      <c r="E1884" s="2" t="s">
        <v>3001</v>
      </c>
      <c r="F1884" s="3"/>
    </row>
    <row r="1885" spans="1:6">
      <c r="A1885" s="2" t="s">
        <v>3002</v>
      </c>
      <c r="B1885" s="2" t="s">
        <v>210</v>
      </c>
      <c r="C1885" s="2" t="s">
        <v>3003</v>
      </c>
      <c r="D1885" s="2" t="s">
        <v>212</v>
      </c>
      <c r="E1885" s="2" t="s">
        <v>3004</v>
      </c>
      <c r="F1885" s="3"/>
    </row>
    <row r="1886" spans="1:6">
      <c r="A1886" s="2" t="s">
        <v>3005</v>
      </c>
      <c r="B1886" s="2" t="s">
        <v>210</v>
      </c>
      <c r="C1886" s="2" t="s">
        <v>3006</v>
      </c>
      <c r="D1886" s="2" t="s">
        <v>212</v>
      </c>
      <c r="E1886" s="2" t="s">
        <v>1076</v>
      </c>
      <c r="F1886" s="3"/>
    </row>
    <row r="1887" spans="1:6">
      <c r="A1887" s="2" t="s">
        <v>3007</v>
      </c>
      <c r="B1887" s="2" t="s">
        <v>210</v>
      </c>
      <c r="C1887" s="2" t="s">
        <v>3008</v>
      </c>
      <c r="D1887" s="2" t="s">
        <v>212</v>
      </c>
      <c r="E1887" s="2" t="s">
        <v>339</v>
      </c>
      <c r="F1887" s="3"/>
    </row>
    <row r="1888" spans="1:6">
      <c r="A1888" s="2" t="s">
        <v>2057</v>
      </c>
      <c r="B1888" s="2" t="s">
        <v>210</v>
      </c>
      <c r="C1888" s="2" t="s">
        <v>3009</v>
      </c>
      <c r="D1888" s="2" t="s">
        <v>212</v>
      </c>
      <c r="E1888" s="2" t="s">
        <v>3010</v>
      </c>
      <c r="F1888" s="3"/>
    </row>
    <row r="1889" spans="1:6">
      <c r="A1889" s="2" t="s">
        <v>3011</v>
      </c>
      <c r="B1889" s="2" t="s">
        <v>210</v>
      </c>
      <c r="C1889" s="2" t="s">
        <v>3012</v>
      </c>
      <c r="D1889" s="2" t="s">
        <v>212</v>
      </c>
      <c r="E1889" s="2" t="s">
        <v>358</v>
      </c>
      <c r="F1889" s="3"/>
    </row>
    <row r="1890" spans="1:6">
      <c r="A1890" s="2" t="s">
        <v>3013</v>
      </c>
      <c r="B1890" s="2" t="s">
        <v>210</v>
      </c>
      <c r="C1890" s="2" t="s">
        <v>3014</v>
      </c>
      <c r="D1890" s="2" t="s">
        <v>212</v>
      </c>
      <c r="E1890" s="2" t="s">
        <v>358</v>
      </c>
      <c r="F1890" s="3"/>
    </row>
    <row r="1891" spans="1:6">
      <c r="A1891" s="2" t="s">
        <v>3015</v>
      </c>
      <c r="B1891" s="2" t="s">
        <v>210</v>
      </c>
      <c r="C1891" s="2" t="s">
        <v>3016</v>
      </c>
      <c r="D1891" s="2" t="s">
        <v>212</v>
      </c>
      <c r="E1891" s="2" t="s">
        <v>358</v>
      </c>
      <c r="F1891" s="3"/>
    </row>
    <row r="1892" spans="1:6">
      <c r="A1892" s="2" t="s">
        <v>3017</v>
      </c>
      <c r="B1892" s="2" t="s">
        <v>210</v>
      </c>
      <c r="C1892" s="2" t="s">
        <v>3018</v>
      </c>
      <c r="D1892" s="2" t="s">
        <v>212</v>
      </c>
      <c r="E1892" s="2" t="s">
        <v>118</v>
      </c>
      <c r="F1892" s="3"/>
    </row>
    <row r="1893" spans="1:6">
      <c r="A1893" s="2" t="s">
        <v>3019</v>
      </c>
      <c r="B1893" s="2" t="s">
        <v>210</v>
      </c>
      <c r="C1893" s="2" t="s">
        <v>3020</v>
      </c>
      <c r="D1893" s="2" t="s">
        <v>212</v>
      </c>
      <c r="E1893" s="2" t="s">
        <v>118</v>
      </c>
      <c r="F1893" s="3"/>
    </row>
    <row r="1894" spans="1:6">
      <c r="A1894" s="2" t="s">
        <v>3021</v>
      </c>
      <c r="B1894" s="2" t="s">
        <v>210</v>
      </c>
      <c r="C1894" s="2" t="s">
        <v>3022</v>
      </c>
      <c r="D1894" s="2" t="s">
        <v>212</v>
      </c>
      <c r="E1894" s="2" t="s">
        <v>118</v>
      </c>
      <c r="F1894" s="3"/>
    </row>
    <row r="1895" spans="1:6">
      <c r="A1895" s="2" t="s">
        <v>3023</v>
      </c>
      <c r="B1895" s="2" t="s">
        <v>210</v>
      </c>
      <c r="C1895" s="2" t="s">
        <v>3024</v>
      </c>
      <c r="D1895" s="2" t="s">
        <v>212</v>
      </c>
      <c r="E1895" s="2" t="s">
        <v>118</v>
      </c>
      <c r="F1895" s="3"/>
    </row>
    <row r="1896" spans="1:6">
      <c r="A1896" s="2" t="s">
        <v>3025</v>
      </c>
      <c r="B1896" s="2" t="s">
        <v>210</v>
      </c>
      <c r="C1896" s="2" t="s">
        <v>3026</v>
      </c>
      <c r="D1896" s="2" t="s">
        <v>212</v>
      </c>
      <c r="E1896" s="2" t="s">
        <v>118</v>
      </c>
      <c r="F1896" s="3"/>
    </row>
    <row r="1897" spans="1:6">
      <c r="A1897" s="2" t="s">
        <v>3027</v>
      </c>
      <c r="B1897" s="2" t="s">
        <v>210</v>
      </c>
      <c r="C1897" s="2" t="s">
        <v>3028</v>
      </c>
      <c r="D1897" s="2" t="s">
        <v>212</v>
      </c>
      <c r="E1897" s="2" t="s">
        <v>118</v>
      </c>
      <c r="F1897" s="3"/>
    </row>
    <row r="1898" spans="1:6">
      <c r="A1898" s="2" t="s">
        <v>3029</v>
      </c>
      <c r="B1898" s="2" t="s">
        <v>210</v>
      </c>
      <c r="C1898" s="2" t="s">
        <v>3030</v>
      </c>
      <c r="D1898" s="2" t="s">
        <v>212</v>
      </c>
      <c r="E1898" s="2" t="s">
        <v>939</v>
      </c>
      <c r="F1898" s="3"/>
    </row>
    <row r="1899" spans="1:6">
      <c r="A1899" s="2" t="s">
        <v>3031</v>
      </c>
      <c r="B1899" s="2" t="s">
        <v>210</v>
      </c>
      <c r="C1899" s="2" t="s">
        <v>3030</v>
      </c>
      <c r="D1899" s="2" t="s">
        <v>212</v>
      </c>
      <c r="E1899" s="2" t="s">
        <v>272</v>
      </c>
      <c r="F1899" s="3"/>
    </row>
    <row r="1900" spans="1:6">
      <c r="A1900" s="2" t="s">
        <v>1188</v>
      </c>
      <c r="B1900" s="2" t="s">
        <v>210</v>
      </c>
      <c r="C1900" s="2" t="s">
        <v>3032</v>
      </c>
      <c r="D1900" s="2" t="s">
        <v>212</v>
      </c>
      <c r="E1900" s="2" t="s">
        <v>1273</v>
      </c>
      <c r="F1900" s="3"/>
    </row>
    <row r="1901" spans="1:6">
      <c r="A1901" s="2" t="s">
        <v>3033</v>
      </c>
      <c r="B1901" s="2" t="s">
        <v>210</v>
      </c>
      <c r="C1901" s="2" t="s">
        <v>3034</v>
      </c>
      <c r="D1901" s="2" t="s">
        <v>212</v>
      </c>
      <c r="E1901" s="2" t="s">
        <v>358</v>
      </c>
      <c r="F1901" s="3"/>
    </row>
    <row r="1902" spans="1:6">
      <c r="A1902" s="2" t="s">
        <v>3035</v>
      </c>
      <c r="B1902" s="2" t="s">
        <v>210</v>
      </c>
      <c r="C1902" s="2" t="s">
        <v>3036</v>
      </c>
      <c r="D1902" s="2" t="s">
        <v>212</v>
      </c>
      <c r="E1902" s="2" t="s">
        <v>1018</v>
      </c>
      <c r="F1902" s="3"/>
    </row>
    <row r="1903" spans="1:6">
      <c r="A1903" s="2" t="s">
        <v>3037</v>
      </c>
      <c r="B1903" s="2" t="s">
        <v>210</v>
      </c>
      <c r="C1903" s="2" t="s">
        <v>3038</v>
      </c>
      <c r="D1903" s="2" t="s">
        <v>212</v>
      </c>
      <c r="E1903" s="2" t="s">
        <v>1018</v>
      </c>
      <c r="F1903" s="3"/>
    </row>
    <row r="1904" spans="1:6">
      <c r="A1904" s="2" t="s">
        <v>3039</v>
      </c>
      <c r="B1904" s="2" t="s">
        <v>210</v>
      </c>
      <c r="C1904" s="2" t="s">
        <v>3040</v>
      </c>
      <c r="D1904" s="2" t="s">
        <v>212</v>
      </c>
      <c r="E1904" s="2" t="s">
        <v>358</v>
      </c>
      <c r="F1904" s="3"/>
    </row>
    <row r="1905" spans="1:6">
      <c r="A1905" s="2" t="s">
        <v>3041</v>
      </c>
      <c r="B1905" s="2" t="s">
        <v>210</v>
      </c>
      <c r="C1905" s="2" t="s">
        <v>3042</v>
      </c>
      <c r="D1905" s="2" t="s">
        <v>212</v>
      </c>
      <c r="E1905" s="2" t="s">
        <v>358</v>
      </c>
      <c r="F1905" s="3"/>
    </row>
    <row r="1906" spans="1:6">
      <c r="A1906" s="2" t="s">
        <v>3043</v>
      </c>
      <c r="B1906" s="2" t="s">
        <v>210</v>
      </c>
      <c r="C1906" s="2" t="s">
        <v>3044</v>
      </c>
      <c r="D1906" s="2" t="s">
        <v>212</v>
      </c>
      <c r="E1906" s="2" t="s">
        <v>358</v>
      </c>
      <c r="F1906" s="3"/>
    </row>
    <row r="1907" spans="1:6">
      <c r="A1907" s="2" t="s">
        <v>3045</v>
      </c>
      <c r="B1907" s="2" t="s">
        <v>210</v>
      </c>
      <c r="C1907" s="2" t="s">
        <v>3046</v>
      </c>
      <c r="D1907" s="2" t="s">
        <v>212</v>
      </c>
      <c r="E1907" s="2" t="s">
        <v>2799</v>
      </c>
      <c r="F1907" s="3"/>
    </row>
    <row r="1908" spans="1:6">
      <c r="A1908" s="2" t="s">
        <v>3047</v>
      </c>
      <c r="B1908" s="2" t="s">
        <v>210</v>
      </c>
      <c r="C1908" s="2" t="s">
        <v>3046</v>
      </c>
      <c r="D1908" s="2" t="s">
        <v>212</v>
      </c>
      <c r="E1908" s="2" t="s">
        <v>2799</v>
      </c>
      <c r="F1908" s="3"/>
    </row>
    <row r="1909" spans="1:6">
      <c r="A1909" s="2" t="s">
        <v>3048</v>
      </c>
      <c r="B1909" s="2" t="s">
        <v>210</v>
      </c>
      <c r="C1909" s="2" t="s">
        <v>3049</v>
      </c>
      <c r="D1909" s="2" t="s">
        <v>212</v>
      </c>
      <c r="E1909" s="2" t="s">
        <v>2799</v>
      </c>
      <c r="F1909" s="3"/>
    </row>
    <row r="1910" spans="1:6">
      <c r="A1910" s="2" t="s">
        <v>3050</v>
      </c>
      <c r="B1910" s="2" t="s">
        <v>210</v>
      </c>
      <c r="C1910" s="2" t="s">
        <v>3049</v>
      </c>
      <c r="D1910" s="2" t="s">
        <v>212</v>
      </c>
      <c r="E1910" s="2" t="s">
        <v>2799</v>
      </c>
      <c r="F1910" s="3"/>
    </row>
    <row r="1911" spans="1:6">
      <c r="A1911" s="2" t="s">
        <v>3051</v>
      </c>
      <c r="B1911" s="2" t="s">
        <v>210</v>
      </c>
      <c r="C1911" s="2" t="s">
        <v>3049</v>
      </c>
      <c r="D1911" s="2" t="s">
        <v>212</v>
      </c>
      <c r="E1911" s="2" t="s">
        <v>2799</v>
      </c>
      <c r="F1911" s="3"/>
    </row>
    <row r="1912" spans="1:6">
      <c r="A1912" s="2" t="s">
        <v>3052</v>
      </c>
      <c r="B1912" s="2" t="s">
        <v>210</v>
      </c>
      <c r="C1912" s="2" t="s">
        <v>3049</v>
      </c>
      <c r="D1912" s="2" t="s">
        <v>212</v>
      </c>
      <c r="E1912" s="2" t="s">
        <v>2799</v>
      </c>
      <c r="F1912" s="3"/>
    </row>
    <row r="1913" spans="1:6">
      <c r="A1913" s="2" t="s">
        <v>3053</v>
      </c>
      <c r="B1913" s="2" t="s">
        <v>210</v>
      </c>
      <c r="C1913" s="2" t="s">
        <v>3054</v>
      </c>
      <c r="D1913" s="2" t="s">
        <v>212</v>
      </c>
      <c r="E1913" s="2" t="s">
        <v>2799</v>
      </c>
      <c r="F1913" s="3"/>
    </row>
    <row r="1914" spans="1:6">
      <c r="A1914" s="2" t="s">
        <v>3055</v>
      </c>
      <c r="B1914" s="2" t="s">
        <v>210</v>
      </c>
      <c r="C1914" s="2" t="s">
        <v>3054</v>
      </c>
      <c r="D1914" s="2" t="s">
        <v>212</v>
      </c>
      <c r="E1914" s="2" t="s">
        <v>2799</v>
      </c>
      <c r="F1914" s="3"/>
    </row>
    <row r="1915" spans="1:6">
      <c r="A1915" s="2" t="s">
        <v>3056</v>
      </c>
      <c r="B1915" s="2" t="s">
        <v>210</v>
      </c>
      <c r="C1915" s="2" t="s">
        <v>3057</v>
      </c>
      <c r="D1915" s="2" t="s">
        <v>212</v>
      </c>
      <c r="E1915" s="2" t="s">
        <v>2799</v>
      </c>
      <c r="F1915" s="3"/>
    </row>
    <row r="1916" spans="1:6">
      <c r="A1916" s="2" t="s">
        <v>3058</v>
      </c>
      <c r="B1916" s="2" t="s">
        <v>210</v>
      </c>
      <c r="C1916" s="2" t="s">
        <v>3059</v>
      </c>
      <c r="D1916" s="2" t="s">
        <v>212</v>
      </c>
      <c r="E1916" s="2" t="s">
        <v>2799</v>
      </c>
      <c r="F1916" s="3"/>
    </row>
    <row r="1917" spans="1:6">
      <c r="A1917" s="2" t="s">
        <v>3060</v>
      </c>
      <c r="B1917" s="2" t="s">
        <v>210</v>
      </c>
      <c r="C1917" s="2" t="s">
        <v>3061</v>
      </c>
      <c r="D1917" s="2" t="s">
        <v>212</v>
      </c>
      <c r="E1917" s="2" t="s">
        <v>2799</v>
      </c>
      <c r="F1917" s="3"/>
    </row>
    <row r="1918" spans="1:6">
      <c r="A1918" s="2" t="s">
        <v>3062</v>
      </c>
      <c r="B1918" s="2" t="s">
        <v>210</v>
      </c>
      <c r="C1918" s="2" t="s">
        <v>3063</v>
      </c>
      <c r="D1918" s="2" t="s">
        <v>212</v>
      </c>
      <c r="E1918" s="2" t="s">
        <v>2799</v>
      </c>
      <c r="F1918" s="3"/>
    </row>
    <row r="1919" spans="1:6">
      <c r="A1919" s="2" t="s">
        <v>3064</v>
      </c>
      <c r="B1919" s="2" t="s">
        <v>210</v>
      </c>
      <c r="C1919" s="2" t="s">
        <v>3065</v>
      </c>
      <c r="D1919" s="2" t="s">
        <v>212</v>
      </c>
      <c r="E1919" s="2" t="s">
        <v>2799</v>
      </c>
      <c r="F1919" s="3"/>
    </row>
    <row r="1920" spans="1:6">
      <c r="A1920" s="2" t="s">
        <v>3066</v>
      </c>
      <c r="B1920" s="2" t="s">
        <v>210</v>
      </c>
      <c r="C1920" s="2" t="s">
        <v>3067</v>
      </c>
      <c r="D1920" s="2" t="s">
        <v>212</v>
      </c>
      <c r="E1920" s="2" t="s">
        <v>118</v>
      </c>
      <c r="F1920" s="3"/>
    </row>
    <row r="1921" spans="1:6">
      <c r="A1921" s="2" t="s">
        <v>3068</v>
      </c>
      <c r="B1921" s="2" t="s">
        <v>210</v>
      </c>
      <c r="C1921" s="2" t="s">
        <v>3069</v>
      </c>
      <c r="D1921" s="2" t="s">
        <v>212</v>
      </c>
      <c r="E1921" s="2" t="s">
        <v>118</v>
      </c>
      <c r="F1921" s="3"/>
    </row>
    <row r="1922" spans="1:6">
      <c r="A1922" s="2" t="s">
        <v>3070</v>
      </c>
      <c r="B1922" s="2" t="s">
        <v>210</v>
      </c>
      <c r="C1922" s="2" t="s">
        <v>3071</v>
      </c>
      <c r="D1922" s="2" t="s">
        <v>212</v>
      </c>
      <c r="E1922" s="2" t="s">
        <v>118</v>
      </c>
      <c r="F1922" s="3"/>
    </row>
    <row r="1923" spans="1:6">
      <c r="A1923" s="2" t="s">
        <v>3072</v>
      </c>
      <c r="B1923" s="2" t="s">
        <v>210</v>
      </c>
      <c r="C1923" s="2" t="s">
        <v>3073</v>
      </c>
      <c r="D1923" s="2" t="s">
        <v>212</v>
      </c>
      <c r="E1923" s="2" t="s">
        <v>118</v>
      </c>
      <c r="F1923" s="3"/>
    </row>
    <row r="1924" spans="1:6">
      <c r="A1924" s="2" t="s">
        <v>3074</v>
      </c>
      <c r="B1924" s="2" t="s">
        <v>210</v>
      </c>
      <c r="C1924" s="2" t="s">
        <v>3075</v>
      </c>
      <c r="D1924" s="2" t="s">
        <v>212</v>
      </c>
      <c r="E1924" s="2" t="s">
        <v>3076</v>
      </c>
      <c r="F1924" s="3"/>
    </row>
    <row r="1925" spans="1:6">
      <c r="A1925" s="2" t="s">
        <v>2536</v>
      </c>
      <c r="B1925" s="2" t="s">
        <v>210</v>
      </c>
      <c r="C1925" s="2" t="s">
        <v>3075</v>
      </c>
      <c r="D1925" s="2" t="s">
        <v>212</v>
      </c>
      <c r="E1925" s="2" t="s">
        <v>1071</v>
      </c>
      <c r="F1925" s="3"/>
    </row>
    <row r="1926" spans="1:6">
      <c r="A1926" s="2" t="s">
        <v>3077</v>
      </c>
      <c r="B1926" s="2" t="s">
        <v>210</v>
      </c>
      <c r="C1926" s="2" t="s">
        <v>3075</v>
      </c>
      <c r="D1926" s="2" t="s">
        <v>212</v>
      </c>
      <c r="E1926" s="2" t="s">
        <v>241</v>
      </c>
      <c r="F1926" s="3"/>
    </row>
    <row r="1927" spans="1:6">
      <c r="A1927" s="2" t="s">
        <v>3078</v>
      </c>
      <c r="B1927" s="2" t="s">
        <v>210</v>
      </c>
      <c r="C1927" s="2" t="s">
        <v>3075</v>
      </c>
      <c r="D1927" s="2" t="s">
        <v>212</v>
      </c>
      <c r="E1927" s="2" t="s">
        <v>339</v>
      </c>
      <c r="F1927" s="3"/>
    </row>
    <row r="1928" spans="1:6">
      <c r="A1928" s="2" t="s">
        <v>3079</v>
      </c>
      <c r="B1928" s="2" t="s">
        <v>210</v>
      </c>
      <c r="C1928" s="2" t="s">
        <v>3075</v>
      </c>
      <c r="D1928" s="2" t="s">
        <v>212</v>
      </c>
      <c r="E1928" s="2" t="s">
        <v>389</v>
      </c>
      <c r="F1928" s="3"/>
    </row>
    <row r="1929" spans="1:6">
      <c r="A1929" s="2" t="s">
        <v>3080</v>
      </c>
      <c r="B1929" s="2" t="s">
        <v>210</v>
      </c>
      <c r="C1929" s="2" t="s">
        <v>3075</v>
      </c>
      <c r="D1929" s="2" t="s">
        <v>212</v>
      </c>
      <c r="E1929" s="2" t="s">
        <v>267</v>
      </c>
      <c r="F1929" s="3"/>
    </row>
    <row r="1930" spans="1:6">
      <c r="A1930" s="2" t="s">
        <v>3081</v>
      </c>
      <c r="B1930" s="2" t="s">
        <v>210</v>
      </c>
      <c r="C1930" s="2" t="s">
        <v>3075</v>
      </c>
      <c r="D1930" s="2" t="s">
        <v>212</v>
      </c>
      <c r="E1930" s="2" t="s">
        <v>3082</v>
      </c>
      <c r="F1930" s="3"/>
    </row>
    <row r="1931" spans="1:6">
      <c r="A1931" s="2" t="s">
        <v>3083</v>
      </c>
      <c r="B1931" s="2" t="s">
        <v>210</v>
      </c>
      <c r="C1931" s="2" t="s">
        <v>3075</v>
      </c>
      <c r="D1931" s="2" t="s">
        <v>212</v>
      </c>
      <c r="E1931" s="2" t="s">
        <v>389</v>
      </c>
      <c r="F1931" s="3"/>
    </row>
    <row r="1932" spans="1:6">
      <c r="A1932" s="2" t="s">
        <v>3084</v>
      </c>
      <c r="B1932" s="2" t="s">
        <v>210</v>
      </c>
      <c r="C1932" s="2" t="s">
        <v>3075</v>
      </c>
      <c r="D1932" s="2" t="s">
        <v>212</v>
      </c>
      <c r="E1932" s="2" t="s">
        <v>213</v>
      </c>
      <c r="F1932" s="3"/>
    </row>
    <row r="1933" spans="1:6">
      <c r="A1933" s="2" t="s">
        <v>3085</v>
      </c>
      <c r="B1933" s="2" t="s">
        <v>210</v>
      </c>
      <c r="C1933" s="2" t="s">
        <v>3086</v>
      </c>
      <c r="D1933" s="2" t="s">
        <v>212</v>
      </c>
      <c r="E1933" s="2" t="s">
        <v>3087</v>
      </c>
      <c r="F1933" s="3"/>
    </row>
    <row r="1934" spans="1:6">
      <c r="A1934" s="2" t="s">
        <v>3088</v>
      </c>
      <c r="B1934" s="2" t="s">
        <v>210</v>
      </c>
      <c r="C1934" s="2" t="s">
        <v>3089</v>
      </c>
      <c r="D1934" s="2" t="s">
        <v>212</v>
      </c>
      <c r="E1934" s="2" t="s">
        <v>3090</v>
      </c>
      <c r="F1934" s="3"/>
    </row>
    <row r="1935" spans="1:6">
      <c r="A1935" s="2" t="s">
        <v>3091</v>
      </c>
      <c r="B1935" s="2" t="s">
        <v>210</v>
      </c>
      <c r="C1935" s="2" t="s">
        <v>3092</v>
      </c>
      <c r="D1935" s="2" t="s">
        <v>212</v>
      </c>
      <c r="E1935" s="2" t="s">
        <v>118</v>
      </c>
      <c r="F1935" s="3"/>
    </row>
    <row r="1936" spans="1:6">
      <c r="A1936" s="2" t="s">
        <v>3093</v>
      </c>
      <c r="B1936" s="2" t="s">
        <v>210</v>
      </c>
      <c r="C1936" s="2" t="s">
        <v>3094</v>
      </c>
      <c r="D1936" s="2" t="s">
        <v>212</v>
      </c>
      <c r="E1936" s="2" t="s">
        <v>3095</v>
      </c>
      <c r="F1936" s="3"/>
    </row>
    <row r="1937" spans="1:6">
      <c r="A1937" s="2" t="s">
        <v>3096</v>
      </c>
      <c r="B1937" s="2" t="s">
        <v>210</v>
      </c>
      <c r="C1937" s="2" t="s">
        <v>3097</v>
      </c>
      <c r="D1937" s="2" t="s">
        <v>212</v>
      </c>
      <c r="E1937" s="2" t="s">
        <v>3098</v>
      </c>
      <c r="F1937" s="3"/>
    </row>
    <row r="1938" spans="1:6">
      <c r="A1938" s="2" t="s">
        <v>3099</v>
      </c>
      <c r="B1938" s="2" t="s">
        <v>210</v>
      </c>
      <c r="C1938" s="2" t="s">
        <v>3100</v>
      </c>
      <c r="D1938" s="2" t="s">
        <v>212</v>
      </c>
      <c r="E1938" s="2" t="s">
        <v>1437</v>
      </c>
      <c r="F1938" s="3"/>
    </row>
    <row r="1939" spans="1:6">
      <c r="A1939" s="2"/>
      <c r="B1939" s="2" t="s">
        <v>210</v>
      </c>
      <c r="C1939" s="2" t="s">
        <v>3101</v>
      </c>
      <c r="D1939" s="2" t="s">
        <v>212</v>
      </c>
      <c r="E1939" s="2" t="s">
        <v>118</v>
      </c>
      <c r="F1939" s="3"/>
    </row>
    <row r="1940" spans="1:6">
      <c r="A1940" s="2" t="s">
        <v>3102</v>
      </c>
      <c r="B1940" s="2" t="s">
        <v>210</v>
      </c>
      <c r="C1940" s="2" t="s">
        <v>3103</v>
      </c>
      <c r="D1940" s="2" t="s">
        <v>212</v>
      </c>
      <c r="E1940" s="2" t="s">
        <v>3104</v>
      </c>
      <c r="F1940" s="3"/>
    </row>
    <row r="1941" spans="1:6">
      <c r="A1941" s="2"/>
      <c r="B1941" s="2" t="s">
        <v>210</v>
      </c>
      <c r="C1941" s="2" t="s">
        <v>3105</v>
      </c>
      <c r="D1941" s="2" t="s">
        <v>212</v>
      </c>
      <c r="E1941" s="2" t="s">
        <v>118</v>
      </c>
      <c r="F1941" s="3"/>
    </row>
    <row r="1942" spans="1:6">
      <c r="A1942" s="2" t="s">
        <v>3106</v>
      </c>
      <c r="B1942" s="2" t="s">
        <v>210</v>
      </c>
      <c r="C1942" s="2" t="s">
        <v>3107</v>
      </c>
      <c r="D1942" s="2" t="s">
        <v>212</v>
      </c>
      <c r="E1942" s="2" t="s">
        <v>3108</v>
      </c>
      <c r="F1942" s="3"/>
    </row>
    <row r="1943" spans="1:6">
      <c r="A1943" s="2" t="s">
        <v>3109</v>
      </c>
      <c r="B1943" s="2" t="s">
        <v>210</v>
      </c>
      <c r="C1943" s="2" t="s">
        <v>3110</v>
      </c>
      <c r="D1943" s="2" t="s">
        <v>212</v>
      </c>
      <c r="E1943" s="2" t="s">
        <v>1437</v>
      </c>
      <c r="F1943" s="3"/>
    </row>
    <row r="1944" spans="1:6">
      <c r="A1944" s="2"/>
      <c r="B1944" s="2" t="s">
        <v>210</v>
      </c>
      <c r="C1944" s="2" t="s">
        <v>3111</v>
      </c>
      <c r="D1944" s="2" t="s">
        <v>212</v>
      </c>
      <c r="E1944" s="2" t="s">
        <v>118</v>
      </c>
      <c r="F1944" s="3"/>
    </row>
    <row r="1945" spans="1:6">
      <c r="A1945" s="2"/>
      <c r="B1945" s="2" t="s">
        <v>210</v>
      </c>
      <c r="C1945" s="2" t="s">
        <v>3112</v>
      </c>
      <c r="D1945" s="2" t="s">
        <v>212</v>
      </c>
      <c r="E1945" s="2" t="s">
        <v>118</v>
      </c>
      <c r="F1945" s="3"/>
    </row>
    <row r="1946" spans="1:6">
      <c r="A1946" s="2" t="s">
        <v>3113</v>
      </c>
      <c r="B1946" s="2" t="s">
        <v>210</v>
      </c>
      <c r="C1946" s="2" t="s">
        <v>3114</v>
      </c>
      <c r="D1946" s="2" t="s">
        <v>212</v>
      </c>
      <c r="E1946" s="2" t="s">
        <v>1200</v>
      </c>
      <c r="F1946" s="3"/>
    </row>
    <row r="1947" spans="1:6">
      <c r="A1947" s="2" t="s">
        <v>3115</v>
      </c>
      <c r="B1947" s="2" t="s">
        <v>210</v>
      </c>
      <c r="C1947" s="2" t="s">
        <v>3114</v>
      </c>
      <c r="D1947" s="2" t="s">
        <v>212</v>
      </c>
      <c r="E1947" s="2" t="s">
        <v>1200</v>
      </c>
      <c r="F1947" s="3"/>
    </row>
    <row r="1948" spans="1:6">
      <c r="A1948" s="2" t="s">
        <v>3116</v>
      </c>
      <c r="B1948" s="2" t="s">
        <v>210</v>
      </c>
      <c r="C1948" s="2" t="s">
        <v>3114</v>
      </c>
      <c r="D1948" s="2" t="s">
        <v>212</v>
      </c>
      <c r="E1948" s="2" t="s">
        <v>267</v>
      </c>
      <c r="F1948" s="3"/>
    </row>
    <row r="1949" spans="1:6">
      <c r="A1949" s="2" t="s">
        <v>2563</v>
      </c>
      <c r="B1949" s="2" t="s">
        <v>210</v>
      </c>
      <c r="C1949" s="2" t="s">
        <v>3114</v>
      </c>
      <c r="D1949" s="2" t="s">
        <v>212</v>
      </c>
      <c r="E1949" s="2" t="s">
        <v>267</v>
      </c>
      <c r="F1949" s="3"/>
    </row>
    <row r="1950" spans="1:6">
      <c r="A1950" s="2" t="s">
        <v>3117</v>
      </c>
      <c r="B1950" s="2" t="s">
        <v>210</v>
      </c>
      <c r="C1950" s="2" t="s">
        <v>3114</v>
      </c>
      <c r="D1950" s="2" t="s">
        <v>212</v>
      </c>
      <c r="E1950" s="2" t="s">
        <v>2383</v>
      </c>
      <c r="F1950" s="3"/>
    </row>
    <row r="1951" spans="1:6">
      <c r="A1951" s="2" t="s">
        <v>3118</v>
      </c>
      <c r="B1951" s="2" t="s">
        <v>210</v>
      </c>
      <c r="C1951" s="2" t="s">
        <v>3114</v>
      </c>
      <c r="D1951" s="2" t="s">
        <v>212</v>
      </c>
      <c r="E1951" s="2" t="s">
        <v>267</v>
      </c>
      <c r="F1951" s="3"/>
    </row>
    <row r="1952" spans="1:6">
      <c r="A1952" s="2" t="s">
        <v>3119</v>
      </c>
      <c r="B1952" s="2" t="s">
        <v>210</v>
      </c>
      <c r="C1952" s="2" t="s">
        <v>3114</v>
      </c>
      <c r="D1952" s="2" t="s">
        <v>212</v>
      </c>
      <c r="E1952" s="2" t="s">
        <v>1000</v>
      </c>
      <c r="F1952" s="3"/>
    </row>
    <row r="1953" spans="1:6">
      <c r="A1953" s="2" t="s">
        <v>3120</v>
      </c>
      <c r="B1953" s="2" t="s">
        <v>210</v>
      </c>
      <c r="C1953" s="2" t="s">
        <v>3114</v>
      </c>
      <c r="D1953" s="2" t="s">
        <v>212</v>
      </c>
      <c r="E1953" s="2" t="s">
        <v>3121</v>
      </c>
      <c r="F1953" s="3"/>
    </row>
    <row r="1954" spans="1:6">
      <c r="A1954" s="2" t="s">
        <v>3122</v>
      </c>
      <c r="B1954" s="2" t="s">
        <v>210</v>
      </c>
      <c r="C1954" s="2" t="s">
        <v>3114</v>
      </c>
      <c r="D1954" s="2" t="s">
        <v>212</v>
      </c>
      <c r="E1954" s="2" t="s">
        <v>1363</v>
      </c>
      <c r="F1954" s="3"/>
    </row>
    <row r="1955" spans="1:6">
      <c r="A1955" s="2" t="s">
        <v>3123</v>
      </c>
      <c r="B1955" s="2" t="s">
        <v>210</v>
      </c>
      <c r="C1955" s="2" t="s">
        <v>3114</v>
      </c>
      <c r="D1955" s="2" t="s">
        <v>212</v>
      </c>
      <c r="E1955" s="2" t="s">
        <v>2413</v>
      </c>
      <c r="F1955" s="3"/>
    </row>
    <row r="1956" spans="1:6">
      <c r="A1956" s="2" t="s">
        <v>3124</v>
      </c>
      <c r="B1956" s="2" t="s">
        <v>210</v>
      </c>
      <c r="C1956" s="2" t="s">
        <v>3114</v>
      </c>
      <c r="D1956" s="2" t="s">
        <v>212</v>
      </c>
      <c r="E1956" s="2" t="s">
        <v>339</v>
      </c>
      <c r="F1956" s="3"/>
    </row>
    <row r="1957" spans="1:6">
      <c r="A1957" s="2" t="s">
        <v>3125</v>
      </c>
      <c r="B1957" s="2" t="s">
        <v>210</v>
      </c>
      <c r="C1957" s="2" t="s">
        <v>3114</v>
      </c>
      <c r="D1957" s="2" t="s">
        <v>212</v>
      </c>
      <c r="E1957" s="2" t="s">
        <v>389</v>
      </c>
      <c r="F1957" s="3"/>
    </row>
    <row r="1958" spans="1:6">
      <c r="A1958" s="2" t="s">
        <v>3126</v>
      </c>
      <c r="B1958" s="2" t="s">
        <v>210</v>
      </c>
      <c r="C1958" s="2" t="s">
        <v>3127</v>
      </c>
      <c r="D1958" s="2" t="s">
        <v>212</v>
      </c>
      <c r="E1958" s="2" t="s">
        <v>327</v>
      </c>
      <c r="F1958" s="3"/>
    </row>
    <row r="1959" spans="1:6">
      <c r="A1959" s="2" t="s">
        <v>3128</v>
      </c>
      <c r="B1959" s="2" t="s">
        <v>210</v>
      </c>
      <c r="C1959" s="2" t="s">
        <v>3129</v>
      </c>
      <c r="D1959" s="2" t="s">
        <v>212</v>
      </c>
      <c r="E1959" s="2" t="s">
        <v>327</v>
      </c>
      <c r="F1959" s="3"/>
    </row>
    <row r="1960" spans="1:6">
      <c r="A1960" s="2" t="s">
        <v>3130</v>
      </c>
      <c r="B1960" s="2" t="s">
        <v>210</v>
      </c>
      <c r="C1960" s="2" t="s">
        <v>3131</v>
      </c>
      <c r="D1960" s="2" t="s">
        <v>212</v>
      </c>
      <c r="E1960" s="2" t="s">
        <v>327</v>
      </c>
      <c r="F1960" s="3"/>
    </row>
    <row r="1961" spans="1:6">
      <c r="A1961" s="2" t="s">
        <v>3132</v>
      </c>
      <c r="B1961" s="2" t="s">
        <v>210</v>
      </c>
      <c r="C1961" s="2" t="s">
        <v>3133</v>
      </c>
      <c r="D1961" s="2" t="s">
        <v>212</v>
      </c>
      <c r="E1961" s="2" t="s">
        <v>267</v>
      </c>
      <c r="F1961" s="3"/>
    </row>
    <row r="1962" spans="1:6">
      <c r="A1962" s="2" t="s">
        <v>3134</v>
      </c>
      <c r="B1962" s="2" t="s">
        <v>210</v>
      </c>
      <c r="C1962" s="2" t="s">
        <v>3135</v>
      </c>
      <c r="D1962" s="2" t="s">
        <v>212</v>
      </c>
      <c r="E1962" s="2" t="s">
        <v>2455</v>
      </c>
      <c r="F1962" s="3"/>
    </row>
    <row r="1963" spans="1:6" ht="45">
      <c r="A1963" s="2" t="s">
        <v>3136</v>
      </c>
      <c r="B1963" s="2" t="s">
        <v>210</v>
      </c>
      <c r="C1963" s="4" t="s">
        <v>3137</v>
      </c>
      <c r="D1963" s="2" t="s">
        <v>212</v>
      </c>
      <c r="E1963" s="2" t="s">
        <v>3138</v>
      </c>
      <c r="F1963" s="3"/>
    </row>
    <row r="1964" spans="1:6">
      <c r="A1964" s="2" t="s">
        <v>3139</v>
      </c>
      <c r="B1964" s="2" t="s">
        <v>210</v>
      </c>
      <c r="C1964" s="2" t="s">
        <v>3140</v>
      </c>
      <c r="D1964" s="2" t="s">
        <v>212</v>
      </c>
      <c r="E1964" s="2" t="s">
        <v>241</v>
      </c>
      <c r="F1964" s="3"/>
    </row>
    <row r="1965" spans="1:6">
      <c r="A1965" s="2" t="s">
        <v>3141</v>
      </c>
      <c r="B1965" s="2" t="s">
        <v>210</v>
      </c>
      <c r="C1965" s="2" t="s">
        <v>3142</v>
      </c>
      <c r="D1965" s="2" t="s">
        <v>212</v>
      </c>
      <c r="E1965" s="2" t="s">
        <v>258</v>
      </c>
      <c r="F1965" s="3"/>
    </row>
    <row r="1966" spans="1:6">
      <c r="A1966" s="2" t="s">
        <v>3143</v>
      </c>
      <c r="B1966" s="2" t="s">
        <v>210</v>
      </c>
      <c r="C1966" s="2" t="s">
        <v>3144</v>
      </c>
      <c r="D1966" s="2" t="s">
        <v>212</v>
      </c>
      <c r="E1966" s="2" t="s">
        <v>3145</v>
      </c>
      <c r="F1966" s="3"/>
    </row>
    <row r="1967" spans="1:6">
      <c r="A1967" s="2" t="s">
        <v>3146</v>
      </c>
      <c r="B1967" s="2" t="s">
        <v>210</v>
      </c>
      <c r="C1967" s="2" t="s">
        <v>3147</v>
      </c>
      <c r="D1967" s="2" t="s">
        <v>212</v>
      </c>
      <c r="E1967" s="2" t="s">
        <v>241</v>
      </c>
      <c r="F1967" s="3"/>
    </row>
    <row r="1968" spans="1:6">
      <c r="A1968" s="2" t="s">
        <v>3148</v>
      </c>
      <c r="B1968" s="2" t="s">
        <v>210</v>
      </c>
      <c r="C1968" s="2" t="s">
        <v>3149</v>
      </c>
      <c r="D1968" s="2" t="s">
        <v>212</v>
      </c>
      <c r="E1968" s="2" t="s">
        <v>496</v>
      </c>
      <c r="F1968" s="3"/>
    </row>
    <row r="1969" spans="1:6">
      <c r="A1969" s="2" t="s">
        <v>3150</v>
      </c>
      <c r="B1969" s="2" t="s">
        <v>210</v>
      </c>
      <c r="C1969" s="2" t="s">
        <v>3151</v>
      </c>
      <c r="D1969" s="2" t="s">
        <v>212</v>
      </c>
      <c r="E1969" s="2" t="s">
        <v>267</v>
      </c>
      <c r="F1969" s="3"/>
    </row>
    <row r="1970" spans="1:6">
      <c r="A1970" s="2" t="s">
        <v>3152</v>
      </c>
      <c r="B1970" s="2" t="s">
        <v>210</v>
      </c>
      <c r="C1970" s="2" t="s">
        <v>3153</v>
      </c>
      <c r="D1970" s="2" t="s">
        <v>212</v>
      </c>
      <c r="E1970" s="2" t="s">
        <v>267</v>
      </c>
      <c r="F1970" s="3"/>
    </row>
    <row r="1971" spans="1:6">
      <c r="A1971" s="2" t="s">
        <v>3154</v>
      </c>
      <c r="B1971" s="2" t="s">
        <v>210</v>
      </c>
      <c r="C1971" s="2" t="s">
        <v>3155</v>
      </c>
      <c r="D1971" s="2" t="s">
        <v>212</v>
      </c>
      <c r="E1971" s="2" t="s">
        <v>267</v>
      </c>
      <c r="F1971" s="3"/>
    </row>
    <row r="1972" spans="1:6">
      <c r="A1972" s="2" t="s">
        <v>3156</v>
      </c>
      <c r="B1972" s="2" t="s">
        <v>210</v>
      </c>
      <c r="C1972" s="2" t="s">
        <v>3157</v>
      </c>
      <c r="D1972" s="2" t="s">
        <v>212</v>
      </c>
      <c r="E1972" s="2" t="s">
        <v>1332</v>
      </c>
      <c r="F1972" s="3"/>
    </row>
    <row r="1973" spans="1:6">
      <c r="A1973" s="2" t="s">
        <v>3158</v>
      </c>
      <c r="B1973" s="2" t="s">
        <v>210</v>
      </c>
      <c r="C1973" s="2" t="s">
        <v>3159</v>
      </c>
      <c r="D1973" s="2" t="s">
        <v>212</v>
      </c>
      <c r="E1973" s="2" t="s">
        <v>525</v>
      </c>
      <c r="F1973" s="3"/>
    </row>
    <row r="1974" spans="1:6">
      <c r="A1974" s="2" t="s">
        <v>3160</v>
      </c>
      <c r="B1974" s="2" t="s">
        <v>210</v>
      </c>
      <c r="C1974" s="2" t="s">
        <v>3161</v>
      </c>
      <c r="D1974" s="2" t="s">
        <v>212</v>
      </c>
      <c r="E1974" s="2" t="s">
        <v>1354</v>
      </c>
      <c r="F1974" s="3"/>
    </row>
    <row r="1975" spans="1:6">
      <c r="A1975" s="2" t="s">
        <v>3162</v>
      </c>
      <c r="B1975" s="2" t="s">
        <v>210</v>
      </c>
      <c r="C1975" s="2" t="s">
        <v>3163</v>
      </c>
      <c r="D1975" s="2" t="s">
        <v>212</v>
      </c>
      <c r="E1975" s="2" t="s">
        <v>2505</v>
      </c>
      <c r="F1975" s="3"/>
    </row>
    <row r="1976" spans="1:6">
      <c r="A1976" s="2" t="s">
        <v>3164</v>
      </c>
      <c r="B1976" s="2" t="s">
        <v>210</v>
      </c>
      <c r="C1976" s="2" t="s">
        <v>3165</v>
      </c>
      <c r="D1976" s="2" t="s">
        <v>212</v>
      </c>
      <c r="E1976" s="2" t="s">
        <v>1071</v>
      </c>
      <c r="F1976" s="3"/>
    </row>
    <row r="1977" spans="1:6">
      <c r="A1977" s="2" t="s">
        <v>3166</v>
      </c>
      <c r="B1977" s="2" t="s">
        <v>210</v>
      </c>
      <c r="C1977" s="2" t="s">
        <v>3167</v>
      </c>
      <c r="D1977" s="2" t="s">
        <v>212</v>
      </c>
      <c r="E1977" s="2" t="s">
        <v>327</v>
      </c>
      <c r="F1977" s="3"/>
    </row>
    <row r="1978" spans="1:6">
      <c r="A1978" s="2" t="s">
        <v>3168</v>
      </c>
      <c r="B1978" s="2" t="s">
        <v>210</v>
      </c>
      <c r="C1978" s="2" t="s">
        <v>3169</v>
      </c>
      <c r="D1978" s="2" t="s">
        <v>212</v>
      </c>
      <c r="E1978" s="2" t="s">
        <v>1410</v>
      </c>
      <c r="F1978" s="3"/>
    </row>
    <row r="1979" spans="1:6">
      <c r="A1979" s="2" t="s">
        <v>3170</v>
      </c>
      <c r="B1979" s="2" t="s">
        <v>210</v>
      </c>
      <c r="C1979" s="2" t="s">
        <v>3171</v>
      </c>
      <c r="D1979" s="2" t="s">
        <v>212</v>
      </c>
      <c r="E1979" s="2" t="s">
        <v>267</v>
      </c>
      <c r="F1979" s="3"/>
    </row>
    <row r="1980" spans="1:6">
      <c r="A1980" s="2" t="s">
        <v>3172</v>
      </c>
      <c r="B1980" s="2" t="s">
        <v>210</v>
      </c>
      <c r="C1980" s="2" t="s">
        <v>3173</v>
      </c>
      <c r="D1980" s="2" t="s">
        <v>212</v>
      </c>
      <c r="E1980" s="2" t="s">
        <v>267</v>
      </c>
      <c r="F1980" s="3"/>
    </row>
    <row r="1981" spans="1:6">
      <c r="A1981" s="2" t="s">
        <v>3174</v>
      </c>
      <c r="B1981" s="2" t="s">
        <v>210</v>
      </c>
      <c r="C1981" s="2" t="s">
        <v>3175</v>
      </c>
      <c r="D1981" s="2" t="s">
        <v>212</v>
      </c>
      <c r="E1981" s="2" t="s">
        <v>267</v>
      </c>
      <c r="F1981" s="3"/>
    </row>
    <row r="1982" spans="1:6">
      <c r="A1982" s="2" t="s">
        <v>3176</v>
      </c>
      <c r="B1982" s="2" t="s">
        <v>210</v>
      </c>
      <c r="C1982" s="2" t="s">
        <v>3177</v>
      </c>
      <c r="D1982" s="2" t="s">
        <v>212</v>
      </c>
      <c r="E1982" s="2" t="s">
        <v>339</v>
      </c>
      <c r="F1982" s="3"/>
    </row>
    <row r="1983" spans="1:6">
      <c r="A1983" s="2" t="s">
        <v>3178</v>
      </c>
      <c r="B1983" s="2" t="s">
        <v>210</v>
      </c>
      <c r="C1983" s="2" t="s">
        <v>3179</v>
      </c>
      <c r="D1983" s="2" t="s">
        <v>212</v>
      </c>
      <c r="E1983" s="2" t="s">
        <v>267</v>
      </c>
      <c r="F1983" s="3"/>
    </row>
    <row r="1984" spans="1:6">
      <c r="A1984" s="2" t="s">
        <v>3180</v>
      </c>
      <c r="B1984" s="2" t="s">
        <v>210</v>
      </c>
      <c r="C1984" s="2" t="s">
        <v>3181</v>
      </c>
      <c r="D1984" s="2" t="s">
        <v>212</v>
      </c>
      <c r="E1984" s="2" t="s">
        <v>267</v>
      </c>
      <c r="F1984" s="3"/>
    </row>
    <row r="1985" spans="1:6">
      <c r="A1985" s="2" t="s">
        <v>3182</v>
      </c>
      <c r="B1985" s="2" t="s">
        <v>210</v>
      </c>
      <c r="C1985" s="2" t="s">
        <v>3183</v>
      </c>
      <c r="D1985" s="2" t="s">
        <v>212</v>
      </c>
      <c r="E1985" s="2" t="s">
        <v>267</v>
      </c>
      <c r="F1985" s="3"/>
    </row>
    <row r="1986" spans="1:6">
      <c r="A1986" s="2" t="s">
        <v>3184</v>
      </c>
      <c r="B1986" s="2" t="s">
        <v>210</v>
      </c>
      <c r="C1986" s="2" t="s">
        <v>3185</v>
      </c>
      <c r="D1986" s="2" t="s">
        <v>212</v>
      </c>
      <c r="E1986" s="2" t="s">
        <v>267</v>
      </c>
      <c r="F1986" s="3"/>
    </row>
    <row r="1987" spans="1:6">
      <c r="A1987" s="2" t="s">
        <v>3186</v>
      </c>
      <c r="B1987" s="2" t="s">
        <v>210</v>
      </c>
      <c r="C1987" s="2" t="s">
        <v>3187</v>
      </c>
      <c r="D1987" s="2" t="s">
        <v>212</v>
      </c>
      <c r="E1987" s="2" t="s">
        <v>1332</v>
      </c>
      <c r="F1987" s="3"/>
    </row>
    <row r="1988" spans="1:6">
      <c r="A1988" s="2" t="s">
        <v>3188</v>
      </c>
      <c r="B1988" s="2" t="s">
        <v>210</v>
      </c>
      <c r="C1988" s="2" t="s">
        <v>3189</v>
      </c>
      <c r="D1988" s="2" t="s">
        <v>212</v>
      </c>
      <c r="E1988" s="2" t="s">
        <v>389</v>
      </c>
      <c r="F1988" s="3"/>
    </row>
    <row r="1989" spans="1:6">
      <c r="A1989" s="2" t="s">
        <v>3190</v>
      </c>
      <c r="B1989" s="2" t="s">
        <v>210</v>
      </c>
      <c r="C1989" s="2" t="s">
        <v>3189</v>
      </c>
      <c r="D1989" s="2" t="s">
        <v>212</v>
      </c>
      <c r="E1989" s="2" t="s">
        <v>389</v>
      </c>
      <c r="F1989" s="3"/>
    </row>
    <row r="1990" spans="1:6">
      <c r="A1990" s="2" t="s">
        <v>3191</v>
      </c>
      <c r="B1990" s="2" t="s">
        <v>210</v>
      </c>
      <c r="C1990" s="2" t="s">
        <v>3189</v>
      </c>
      <c r="D1990" s="2" t="s">
        <v>212</v>
      </c>
      <c r="E1990" s="2" t="s">
        <v>1389</v>
      </c>
      <c r="F1990" s="3"/>
    </row>
    <row r="1991" spans="1:6">
      <c r="A1991" s="2" t="s">
        <v>3192</v>
      </c>
      <c r="B1991" s="2" t="s">
        <v>210</v>
      </c>
      <c r="C1991" s="2" t="s">
        <v>3189</v>
      </c>
      <c r="D1991" s="2" t="s">
        <v>212</v>
      </c>
      <c r="E1991" s="2" t="s">
        <v>389</v>
      </c>
      <c r="F1991" s="3"/>
    </row>
    <row r="1992" spans="1:6">
      <c r="A1992" s="2" t="s">
        <v>3193</v>
      </c>
      <c r="B1992" s="2" t="s">
        <v>210</v>
      </c>
      <c r="C1992" s="2" t="s">
        <v>3189</v>
      </c>
      <c r="D1992" s="2" t="s">
        <v>212</v>
      </c>
      <c r="E1992" s="2" t="s">
        <v>1389</v>
      </c>
      <c r="F1992" s="3"/>
    </row>
    <row r="1993" spans="1:6">
      <c r="A1993" s="2" t="s">
        <v>3194</v>
      </c>
      <c r="B1993" s="2" t="s">
        <v>210</v>
      </c>
      <c r="C1993" s="2" t="s">
        <v>3189</v>
      </c>
      <c r="D1993" s="2" t="s">
        <v>212</v>
      </c>
      <c r="E1993" s="2" t="s">
        <v>415</v>
      </c>
      <c r="F1993" s="3"/>
    </row>
    <row r="1994" spans="1:6">
      <c r="A1994" s="2" t="s">
        <v>3195</v>
      </c>
      <c r="B1994" s="2" t="s">
        <v>210</v>
      </c>
      <c r="C1994" s="2" t="s">
        <v>3189</v>
      </c>
      <c r="D1994" s="2" t="s">
        <v>212</v>
      </c>
      <c r="E1994" s="2" t="s">
        <v>389</v>
      </c>
      <c r="F1994" s="3"/>
    </row>
    <row r="1995" spans="1:6">
      <c r="A1995" s="2" t="s">
        <v>3196</v>
      </c>
      <c r="B1995" s="2" t="s">
        <v>210</v>
      </c>
      <c r="C1995" s="2" t="s">
        <v>3189</v>
      </c>
      <c r="D1995" s="2" t="s">
        <v>212</v>
      </c>
      <c r="E1995" s="2" t="s">
        <v>389</v>
      </c>
      <c r="F1995" s="3"/>
    </row>
    <row r="1996" spans="1:6">
      <c r="A1996" s="2" t="s">
        <v>3197</v>
      </c>
      <c r="B1996" s="2" t="s">
        <v>210</v>
      </c>
      <c r="C1996" s="2" t="s">
        <v>3189</v>
      </c>
      <c r="D1996" s="2" t="s">
        <v>212</v>
      </c>
      <c r="E1996" s="2" t="s">
        <v>389</v>
      </c>
      <c r="F1996" s="3"/>
    </row>
    <row r="1997" spans="1:6">
      <c r="A1997" s="2" t="s">
        <v>3198</v>
      </c>
      <c r="B1997" s="2" t="s">
        <v>210</v>
      </c>
      <c r="C1997" s="2" t="s">
        <v>3199</v>
      </c>
      <c r="D1997" s="2" t="s">
        <v>212</v>
      </c>
      <c r="E1997" s="2" t="s">
        <v>361</v>
      </c>
      <c r="F1997" s="3"/>
    </row>
    <row r="1998" spans="1:6">
      <c r="A1998" s="2" t="s">
        <v>3200</v>
      </c>
      <c r="B1998" s="2" t="s">
        <v>210</v>
      </c>
      <c r="C1998" s="2" t="s">
        <v>3199</v>
      </c>
      <c r="D1998" s="2" t="s">
        <v>212</v>
      </c>
      <c r="E1998" s="2" t="s">
        <v>361</v>
      </c>
      <c r="F1998" s="3"/>
    </row>
    <row r="1999" spans="1:6">
      <c r="A1999" s="2" t="s">
        <v>3201</v>
      </c>
      <c r="B1999" s="2" t="s">
        <v>210</v>
      </c>
      <c r="C1999" s="2" t="s">
        <v>3202</v>
      </c>
      <c r="D1999" s="2" t="s">
        <v>212</v>
      </c>
      <c r="E1999" s="2" t="s">
        <v>339</v>
      </c>
      <c r="F1999" s="3"/>
    </row>
    <row r="2000" spans="1:6">
      <c r="A2000" s="2" t="s">
        <v>3203</v>
      </c>
      <c r="B2000" s="2" t="s">
        <v>210</v>
      </c>
      <c r="C2000" s="2" t="s">
        <v>3204</v>
      </c>
      <c r="D2000" s="2" t="s">
        <v>212</v>
      </c>
      <c r="E2000" s="2" t="s">
        <v>267</v>
      </c>
      <c r="F2000" s="3"/>
    </row>
    <row r="2001" spans="1:6">
      <c r="A2001" s="2" t="s">
        <v>3205</v>
      </c>
      <c r="B2001" s="2" t="s">
        <v>210</v>
      </c>
      <c r="C2001" s="2" t="s">
        <v>3206</v>
      </c>
      <c r="D2001" s="2" t="s">
        <v>212</v>
      </c>
      <c r="E2001" s="2" t="s">
        <v>241</v>
      </c>
      <c r="F2001" s="3"/>
    </row>
    <row r="2002" spans="1:6">
      <c r="A2002" s="2" t="s">
        <v>3205</v>
      </c>
      <c r="B2002" s="2" t="s">
        <v>210</v>
      </c>
      <c r="C2002" s="2" t="s">
        <v>3206</v>
      </c>
      <c r="D2002" s="2" t="s">
        <v>212</v>
      </c>
      <c r="E2002" s="2" t="s">
        <v>241</v>
      </c>
      <c r="F2002" s="3"/>
    </row>
    <row r="2003" spans="1:6">
      <c r="A2003" s="2" t="s">
        <v>3207</v>
      </c>
      <c r="B2003" s="2" t="s">
        <v>210</v>
      </c>
      <c r="C2003" s="2" t="s">
        <v>3208</v>
      </c>
      <c r="D2003" s="2" t="s">
        <v>212</v>
      </c>
      <c r="E2003" s="2" t="s">
        <v>1071</v>
      </c>
      <c r="F2003" s="3"/>
    </row>
    <row r="2004" spans="1:6">
      <c r="A2004" s="2" t="s">
        <v>3209</v>
      </c>
      <c r="B2004" s="2" t="s">
        <v>210</v>
      </c>
      <c r="C2004" s="2" t="s">
        <v>3210</v>
      </c>
      <c r="D2004" s="2" t="s">
        <v>212</v>
      </c>
      <c r="E2004" s="2" t="s">
        <v>241</v>
      </c>
      <c r="F2004" s="3"/>
    </row>
    <row r="2005" spans="1:6">
      <c r="A2005" s="2" t="s">
        <v>3211</v>
      </c>
      <c r="B2005" s="2" t="s">
        <v>210</v>
      </c>
      <c r="C2005" s="2" t="s">
        <v>3212</v>
      </c>
      <c r="D2005" s="2" t="s">
        <v>212</v>
      </c>
      <c r="E2005" s="2" t="s">
        <v>576</v>
      </c>
      <c r="F2005" s="3"/>
    </row>
    <row r="2006" spans="1:6">
      <c r="A2006" s="2" t="s">
        <v>3213</v>
      </c>
      <c r="B2006" s="2" t="s">
        <v>210</v>
      </c>
      <c r="C2006" s="2" t="s">
        <v>3214</v>
      </c>
      <c r="D2006" s="2" t="s">
        <v>212</v>
      </c>
      <c r="E2006" s="2" t="s">
        <v>327</v>
      </c>
      <c r="F2006" s="3"/>
    </row>
    <row r="2007" spans="1:6">
      <c r="A2007" s="2" t="s">
        <v>3215</v>
      </c>
      <c r="B2007" s="2" t="s">
        <v>210</v>
      </c>
      <c r="C2007" s="2" t="s">
        <v>3216</v>
      </c>
      <c r="D2007" s="2" t="s">
        <v>212</v>
      </c>
      <c r="E2007" s="2" t="s">
        <v>241</v>
      </c>
      <c r="F2007" s="3"/>
    </row>
    <row r="2008" spans="1:6">
      <c r="A2008" s="2" t="s">
        <v>3217</v>
      </c>
      <c r="B2008" s="2" t="s">
        <v>210</v>
      </c>
      <c r="C2008" s="2" t="s">
        <v>3218</v>
      </c>
      <c r="D2008" s="2" t="s">
        <v>212</v>
      </c>
      <c r="E2008" s="2" t="s">
        <v>3219</v>
      </c>
      <c r="F2008" s="3"/>
    </row>
    <row r="2009" spans="1:6">
      <c r="A2009" s="2" t="s">
        <v>3220</v>
      </c>
      <c r="B2009" s="2" t="s">
        <v>210</v>
      </c>
      <c r="C2009" s="2" t="s">
        <v>3218</v>
      </c>
      <c r="D2009" s="2" t="s">
        <v>212</v>
      </c>
      <c r="E2009" s="2" t="s">
        <v>258</v>
      </c>
      <c r="F2009" s="3"/>
    </row>
    <row r="2010" spans="1:6">
      <c r="A2010" s="2" t="s">
        <v>3221</v>
      </c>
      <c r="B2010" s="2" t="s">
        <v>210</v>
      </c>
      <c r="C2010" s="2" t="s">
        <v>3222</v>
      </c>
      <c r="D2010" s="2" t="s">
        <v>212</v>
      </c>
      <c r="E2010" s="2" t="s">
        <v>1555</v>
      </c>
      <c r="F2010" s="3"/>
    </row>
    <row r="2011" spans="1:6">
      <c r="A2011" s="2" t="s">
        <v>3223</v>
      </c>
      <c r="B2011" s="2" t="s">
        <v>210</v>
      </c>
      <c r="C2011" s="2" t="s">
        <v>3224</v>
      </c>
      <c r="D2011" s="2" t="s">
        <v>212</v>
      </c>
      <c r="E2011" s="2" t="s">
        <v>2455</v>
      </c>
      <c r="F2011" s="3"/>
    </row>
    <row r="2012" spans="1:6">
      <c r="A2012" s="2" t="s">
        <v>3225</v>
      </c>
      <c r="B2012" s="2" t="s">
        <v>210</v>
      </c>
      <c r="C2012" s="2" t="s">
        <v>3226</v>
      </c>
      <c r="D2012" s="2" t="s">
        <v>212</v>
      </c>
      <c r="E2012" s="2" t="s">
        <v>2455</v>
      </c>
      <c r="F2012" s="3"/>
    </row>
    <row r="2013" spans="1:6">
      <c r="A2013" s="2" t="s">
        <v>3227</v>
      </c>
      <c r="B2013" s="2" t="s">
        <v>210</v>
      </c>
      <c r="C2013" s="2" t="s">
        <v>3228</v>
      </c>
      <c r="D2013" s="2" t="s">
        <v>212</v>
      </c>
      <c r="E2013" s="2" t="s">
        <v>267</v>
      </c>
      <c r="F2013" s="3"/>
    </row>
    <row r="2014" spans="1:6">
      <c r="A2014" s="2" t="s">
        <v>3229</v>
      </c>
      <c r="B2014" s="2" t="s">
        <v>210</v>
      </c>
      <c r="C2014" s="2" t="s">
        <v>3230</v>
      </c>
      <c r="D2014" s="2" t="s">
        <v>212</v>
      </c>
      <c r="E2014" s="2" t="s">
        <v>267</v>
      </c>
      <c r="F2014" s="3"/>
    </row>
    <row r="2015" spans="1:6">
      <c r="A2015" s="2" t="s">
        <v>3231</v>
      </c>
      <c r="B2015" s="2" t="s">
        <v>210</v>
      </c>
      <c r="C2015" s="2" t="s">
        <v>3232</v>
      </c>
      <c r="D2015" s="2" t="s">
        <v>212</v>
      </c>
      <c r="E2015" s="2" t="s">
        <v>267</v>
      </c>
      <c r="F2015" s="3"/>
    </row>
    <row r="2016" spans="1:6">
      <c r="A2016" s="2" t="s">
        <v>3233</v>
      </c>
      <c r="B2016" s="2" t="s">
        <v>210</v>
      </c>
      <c r="C2016" s="2" t="s">
        <v>3234</v>
      </c>
      <c r="D2016" s="2" t="s">
        <v>212</v>
      </c>
      <c r="E2016" s="2" t="s">
        <v>389</v>
      </c>
      <c r="F2016" s="3"/>
    </row>
    <row r="2017" spans="1:6">
      <c r="A2017" s="2" t="s">
        <v>3235</v>
      </c>
      <c r="B2017" s="2" t="s">
        <v>210</v>
      </c>
      <c r="C2017" s="2" t="s">
        <v>3234</v>
      </c>
      <c r="D2017" s="2" t="s">
        <v>212</v>
      </c>
      <c r="E2017" s="2" t="s">
        <v>389</v>
      </c>
      <c r="F2017" s="3"/>
    </row>
    <row r="2018" spans="1:6">
      <c r="A2018" s="2" t="s">
        <v>3236</v>
      </c>
      <c r="B2018" s="2" t="s">
        <v>210</v>
      </c>
      <c r="C2018" s="2" t="s">
        <v>3237</v>
      </c>
      <c r="D2018" s="2" t="s">
        <v>212</v>
      </c>
      <c r="E2018" s="2" t="s">
        <v>389</v>
      </c>
      <c r="F2018" s="3"/>
    </row>
    <row r="2019" spans="1:6">
      <c r="A2019" s="2"/>
      <c r="B2019" s="2" t="s">
        <v>210</v>
      </c>
      <c r="C2019" s="2" t="s">
        <v>3238</v>
      </c>
      <c r="D2019" s="2" t="s">
        <v>212</v>
      </c>
      <c r="E2019" s="2" t="s">
        <v>118</v>
      </c>
      <c r="F2019" s="3"/>
    </row>
    <row r="2020" spans="1:6">
      <c r="A2020" s="2" t="s">
        <v>3239</v>
      </c>
      <c r="B2020" s="2" t="s">
        <v>210</v>
      </c>
      <c r="C2020" s="2" t="s">
        <v>3240</v>
      </c>
      <c r="D2020" s="2" t="s">
        <v>212</v>
      </c>
      <c r="E2020" s="2" t="s">
        <v>258</v>
      </c>
      <c r="F2020" s="3"/>
    </row>
    <row r="2021" spans="1:6">
      <c r="A2021" s="2" t="s">
        <v>3241</v>
      </c>
      <c r="B2021" s="2" t="s">
        <v>210</v>
      </c>
      <c r="C2021" s="2" t="s">
        <v>3242</v>
      </c>
      <c r="D2021" s="2" t="s">
        <v>212</v>
      </c>
      <c r="E2021" s="2" t="s">
        <v>3243</v>
      </c>
      <c r="F2021" s="3"/>
    </row>
    <row r="2022" spans="1:6">
      <c r="A2022" s="2" t="s">
        <v>3244</v>
      </c>
      <c r="B2022" s="2" t="s">
        <v>210</v>
      </c>
      <c r="C2022" s="2" t="s">
        <v>3245</v>
      </c>
      <c r="D2022" s="2" t="s">
        <v>212</v>
      </c>
      <c r="E2022" s="2" t="s">
        <v>3246</v>
      </c>
      <c r="F2022" s="3"/>
    </row>
    <row r="2023" spans="1:6">
      <c r="A2023" s="2" t="s">
        <v>3247</v>
      </c>
      <c r="B2023" s="2" t="s">
        <v>210</v>
      </c>
      <c r="C2023" s="2" t="s">
        <v>3245</v>
      </c>
      <c r="D2023" s="2" t="s">
        <v>212</v>
      </c>
      <c r="E2023" s="2" t="s">
        <v>1582</v>
      </c>
      <c r="F2023" s="3"/>
    </row>
    <row r="2024" spans="1:6">
      <c r="A2024" s="2" t="s">
        <v>3248</v>
      </c>
      <c r="B2024" s="2" t="s">
        <v>210</v>
      </c>
      <c r="C2024" s="2" t="s">
        <v>3249</v>
      </c>
      <c r="D2024" s="2" t="s">
        <v>212</v>
      </c>
      <c r="E2024" s="2" t="s">
        <v>2529</v>
      </c>
      <c r="F2024" s="3"/>
    </row>
    <row r="2025" spans="1:6">
      <c r="A2025" s="2" t="s">
        <v>3250</v>
      </c>
      <c r="B2025" s="2" t="s">
        <v>210</v>
      </c>
      <c r="C2025" s="2" t="s">
        <v>3251</v>
      </c>
      <c r="D2025" s="2" t="s">
        <v>212</v>
      </c>
      <c r="E2025" s="2" t="s">
        <v>919</v>
      </c>
      <c r="F2025" s="3"/>
    </row>
    <row r="2026" spans="1:6">
      <c r="A2026" s="2" t="s">
        <v>2133</v>
      </c>
      <c r="B2026" s="2" t="s">
        <v>210</v>
      </c>
      <c r="C2026" s="2" t="s">
        <v>3252</v>
      </c>
      <c r="D2026" s="2" t="s">
        <v>212</v>
      </c>
      <c r="E2026" s="2" t="s">
        <v>3253</v>
      </c>
      <c r="F2026" s="3"/>
    </row>
    <row r="2027" spans="1:6">
      <c r="A2027" s="2"/>
      <c r="B2027" s="2" t="s">
        <v>210</v>
      </c>
      <c r="C2027" s="2" t="s">
        <v>3254</v>
      </c>
      <c r="D2027" s="2" t="s">
        <v>212</v>
      </c>
      <c r="E2027" s="2" t="s">
        <v>531</v>
      </c>
      <c r="F2027" s="3"/>
    </row>
    <row r="2028" spans="1:6">
      <c r="A2028" s="2" t="s">
        <v>2004</v>
      </c>
      <c r="B2028" s="2" t="s">
        <v>210</v>
      </c>
      <c r="C2028" s="2" t="s">
        <v>3255</v>
      </c>
      <c r="D2028" s="2" t="s">
        <v>212</v>
      </c>
      <c r="E2028" s="2" t="s">
        <v>3256</v>
      </c>
      <c r="F2028" s="3"/>
    </row>
    <row r="2029" spans="1:6">
      <c r="A2029" s="2" t="s">
        <v>3257</v>
      </c>
      <c r="B2029" s="2" t="s">
        <v>210</v>
      </c>
      <c r="C2029" s="2" t="s">
        <v>3258</v>
      </c>
      <c r="D2029" s="2" t="s">
        <v>212</v>
      </c>
      <c r="E2029" s="2" t="s">
        <v>358</v>
      </c>
      <c r="F2029" s="3"/>
    </row>
    <row r="2030" spans="1:6">
      <c r="A2030" s="2" t="s">
        <v>3259</v>
      </c>
      <c r="B2030" s="2" t="s">
        <v>210</v>
      </c>
      <c r="C2030" s="2" t="s">
        <v>3260</v>
      </c>
      <c r="D2030" s="2" t="s">
        <v>212</v>
      </c>
      <c r="E2030" s="2" t="s">
        <v>516</v>
      </c>
      <c r="F2030" s="3"/>
    </row>
    <row r="2031" spans="1:6">
      <c r="A2031" s="2" t="s">
        <v>3261</v>
      </c>
      <c r="B2031" s="2" t="s">
        <v>210</v>
      </c>
      <c r="C2031" s="2" t="s">
        <v>3262</v>
      </c>
      <c r="D2031" s="2" t="s">
        <v>212</v>
      </c>
      <c r="E2031" s="2" t="s">
        <v>525</v>
      </c>
      <c r="F2031" s="3"/>
    </row>
    <row r="2032" spans="1:6">
      <c r="A2032" s="2" t="s">
        <v>3263</v>
      </c>
      <c r="B2032" s="2" t="s">
        <v>210</v>
      </c>
      <c r="C2032" s="2" t="s">
        <v>3264</v>
      </c>
      <c r="D2032" s="2" t="s">
        <v>212</v>
      </c>
      <c r="E2032" s="2" t="s">
        <v>1460</v>
      </c>
      <c r="F2032" s="3"/>
    </row>
    <row r="2033" spans="1:6">
      <c r="A2033" s="2" t="s">
        <v>3265</v>
      </c>
      <c r="B2033" s="2" t="s">
        <v>210</v>
      </c>
      <c r="C2033" s="2" t="s">
        <v>3266</v>
      </c>
      <c r="D2033" s="2" t="s">
        <v>212</v>
      </c>
      <c r="E2033" s="2" t="s">
        <v>1332</v>
      </c>
      <c r="F2033" s="3"/>
    </row>
    <row r="2034" spans="1:6">
      <c r="A2034" s="2" t="s">
        <v>3267</v>
      </c>
      <c r="B2034" s="2" t="s">
        <v>210</v>
      </c>
      <c r="C2034" s="2" t="s">
        <v>3268</v>
      </c>
      <c r="D2034" s="2" t="s">
        <v>212</v>
      </c>
      <c r="E2034" s="2" t="s">
        <v>358</v>
      </c>
      <c r="F2034" s="3"/>
    </row>
    <row r="2035" spans="1:6">
      <c r="A2035" s="2" t="s">
        <v>3269</v>
      </c>
      <c r="B2035" s="2" t="s">
        <v>210</v>
      </c>
      <c r="C2035" s="2" t="s">
        <v>3270</v>
      </c>
      <c r="D2035" s="2" t="s">
        <v>212</v>
      </c>
      <c r="E2035" s="2" t="s">
        <v>1410</v>
      </c>
      <c r="F2035" s="3"/>
    </row>
    <row r="2036" spans="1:6">
      <c r="A2036" s="2" t="s">
        <v>3271</v>
      </c>
      <c r="B2036" s="2" t="s">
        <v>210</v>
      </c>
      <c r="C2036" s="2" t="s">
        <v>3272</v>
      </c>
      <c r="D2036" s="2" t="s">
        <v>212</v>
      </c>
      <c r="E2036" s="2" t="s">
        <v>1359</v>
      </c>
      <c r="F2036" s="3"/>
    </row>
    <row r="2037" spans="1:6">
      <c r="A2037" s="2"/>
      <c r="B2037" s="2" t="s">
        <v>210</v>
      </c>
      <c r="C2037" s="2" t="s">
        <v>3273</v>
      </c>
      <c r="D2037" s="2" t="s">
        <v>212</v>
      </c>
      <c r="E2037" s="2" t="s">
        <v>531</v>
      </c>
      <c r="F2037" s="3"/>
    </row>
    <row r="2038" spans="1:6">
      <c r="A2038" s="2" t="s">
        <v>3274</v>
      </c>
      <c r="B2038" s="2" t="s">
        <v>210</v>
      </c>
      <c r="C2038" s="2" t="s">
        <v>3275</v>
      </c>
      <c r="D2038" s="2" t="s">
        <v>212</v>
      </c>
      <c r="E2038" s="2" t="s">
        <v>919</v>
      </c>
      <c r="F2038" s="3"/>
    </row>
    <row r="2039" spans="1:6">
      <c r="A2039" s="2" t="s">
        <v>3276</v>
      </c>
      <c r="B2039" s="2" t="s">
        <v>210</v>
      </c>
      <c r="C2039" s="2" t="s">
        <v>3277</v>
      </c>
      <c r="D2039" s="2" t="s">
        <v>212</v>
      </c>
      <c r="E2039" s="2" t="s">
        <v>1294</v>
      </c>
      <c r="F2039" s="3"/>
    </row>
    <row r="2040" spans="1:6">
      <c r="A2040" s="2" t="s">
        <v>3278</v>
      </c>
      <c r="B2040" s="2" t="s">
        <v>210</v>
      </c>
      <c r="C2040" s="2" t="s">
        <v>3279</v>
      </c>
      <c r="D2040" s="2" t="s">
        <v>212</v>
      </c>
      <c r="E2040" s="2" t="s">
        <v>2237</v>
      </c>
      <c r="F2040" s="3"/>
    </row>
    <row r="2041" spans="1:6">
      <c r="A2041" s="2" t="s">
        <v>3280</v>
      </c>
      <c r="B2041" s="2" t="s">
        <v>210</v>
      </c>
      <c r="C2041" s="2" t="s">
        <v>3281</v>
      </c>
      <c r="D2041" s="2" t="s">
        <v>212</v>
      </c>
      <c r="E2041" s="2" t="s">
        <v>3282</v>
      </c>
      <c r="F2041" s="3"/>
    </row>
    <row r="2042" spans="1:6">
      <c r="A2042" s="2" t="s">
        <v>3283</v>
      </c>
      <c r="B2042" s="2" t="s">
        <v>210</v>
      </c>
      <c r="C2042" s="2" t="s">
        <v>3284</v>
      </c>
      <c r="D2042" s="2" t="s">
        <v>212</v>
      </c>
      <c r="E2042" s="2" t="s">
        <v>2826</v>
      </c>
      <c r="F2042" s="3"/>
    </row>
    <row r="2043" spans="1:6">
      <c r="A2043" s="2" t="s">
        <v>3285</v>
      </c>
      <c r="B2043" s="2" t="s">
        <v>210</v>
      </c>
      <c r="C2043" s="2" t="s">
        <v>3286</v>
      </c>
      <c r="D2043" s="2" t="s">
        <v>212</v>
      </c>
      <c r="E2043" s="2" t="s">
        <v>1410</v>
      </c>
      <c r="F2043" s="3"/>
    </row>
    <row r="2044" spans="1:6">
      <c r="A2044" s="2" t="s">
        <v>3287</v>
      </c>
      <c r="B2044" s="2" t="s">
        <v>210</v>
      </c>
      <c r="C2044" s="2" t="s">
        <v>3288</v>
      </c>
      <c r="D2044" s="2" t="s">
        <v>212</v>
      </c>
      <c r="E2044" s="2" t="s">
        <v>231</v>
      </c>
      <c r="F2044" s="3"/>
    </row>
    <row r="2045" spans="1:6">
      <c r="A2045" s="2" t="s">
        <v>3289</v>
      </c>
      <c r="B2045" s="2" t="s">
        <v>210</v>
      </c>
      <c r="C2045" s="2" t="s">
        <v>3290</v>
      </c>
      <c r="D2045" s="2" t="s">
        <v>212</v>
      </c>
      <c r="E2045" s="2" t="s">
        <v>1177</v>
      </c>
      <c r="F2045" s="3"/>
    </row>
    <row r="2046" spans="1:6">
      <c r="A2046" s="2" t="s">
        <v>3291</v>
      </c>
      <c r="B2046" s="2" t="s">
        <v>210</v>
      </c>
      <c r="C2046" s="2" t="s">
        <v>3292</v>
      </c>
      <c r="D2046" s="2" t="s">
        <v>212</v>
      </c>
      <c r="E2046" s="2" t="s">
        <v>267</v>
      </c>
      <c r="F2046" s="3"/>
    </row>
    <row r="2047" spans="1:6">
      <c r="A2047" s="2" t="s">
        <v>3293</v>
      </c>
      <c r="B2047" s="2" t="s">
        <v>210</v>
      </c>
      <c r="C2047" s="2" t="s">
        <v>3294</v>
      </c>
      <c r="D2047" s="2" t="s">
        <v>212</v>
      </c>
      <c r="E2047" s="2" t="s">
        <v>3295</v>
      </c>
      <c r="F2047" s="3"/>
    </row>
    <row r="2048" spans="1:6">
      <c r="A2048" s="2" t="s">
        <v>3296</v>
      </c>
      <c r="B2048" s="2" t="s">
        <v>210</v>
      </c>
      <c r="C2048" s="2" t="s">
        <v>3297</v>
      </c>
      <c r="D2048" s="2" t="s">
        <v>212</v>
      </c>
      <c r="E2048" s="2" t="s">
        <v>1547</v>
      </c>
      <c r="F2048" s="3"/>
    </row>
    <row r="2049" spans="1:6">
      <c r="A2049" s="2"/>
      <c r="B2049" s="2" t="s">
        <v>210</v>
      </c>
      <c r="C2049" s="2" t="s">
        <v>3298</v>
      </c>
      <c r="D2049" s="2" t="s">
        <v>212</v>
      </c>
      <c r="E2049" s="2" t="s">
        <v>3299</v>
      </c>
      <c r="F2049" s="3"/>
    </row>
    <row r="2050" spans="1:6">
      <c r="A2050" s="2" t="s">
        <v>3300</v>
      </c>
      <c r="B2050" s="2" t="s">
        <v>210</v>
      </c>
      <c r="C2050" s="2" t="s">
        <v>3301</v>
      </c>
      <c r="D2050" s="2" t="s">
        <v>212</v>
      </c>
      <c r="E2050" s="2" t="s">
        <v>3295</v>
      </c>
      <c r="F2050" s="3"/>
    </row>
    <row r="2051" spans="1:6">
      <c r="A2051" s="2" t="s">
        <v>3302</v>
      </c>
      <c r="B2051" s="2" t="s">
        <v>210</v>
      </c>
      <c r="C2051" s="2" t="s">
        <v>3303</v>
      </c>
      <c r="D2051" s="2" t="s">
        <v>212</v>
      </c>
      <c r="E2051" s="2" t="s">
        <v>1049</v>
      </c>
      <c r="F2051" s="3"/>
    </row>
    <row r="2052" spans="1:6">
      <c r="A2052" s="2" t="s">
        <v>3304</v>
      </c>
      <c r="B2052" s="2" t="s">
        <v>210</v>
      </c>
      <c r="C2052" s="2" t="s">
        <v>3303</v>
      </c>
      <c r="D2052" s="2" t="s">
        <v>212</v>
      </c>
      <c r="E2052" s="2" t="s">
        <v>1049</v>
      </c>
      <c r="F2052" s="3"/>
    </row>
    <row r="2053" spans="1:6">
      <c r="A2053" s="2" t="s">
        <v>3305</v>
      </c>
      <c r="B2053" s="2" t="s">
        <v>210</v>
      </c>
      <c r="C2053" s="2" t="s">
        <v>3306</v>
      </c>
      <c r="D2053" s="2" t="s">
        <v>212</v>
      </c>
      <c r="E2053" s="2" t="s">
        <v>339</v>
      </c>
      <c r="F2053" s="3"/>
    </row>
    <row r="2054" spans="1:6">
      <c r="A2054" s="2" t="s">
        <v>3307</v>
      </c>
      <c r="B2054" s="2" t="s">
        <v>210</v>
      </c>
      <c r="C2054" s="2" t="s">
        <v>3308</v>
      </c>
      <c r="D2054" s="2" t="s">
        <v>212</v>
      </c>
      <c r="E2054" s="2" t="s">
        <v>493</v>
      </c>
      <c r="F2054" s="3"/>
    </row>
    <row r="2055" spans="1:6">
      <c r="A2055" s="2" t="s">
        <v>3309</v>
      </c>
      <c r="B2055" s="2" t="s">
        <v>210</v>
      </c>
      <c r="C2055" s="2" t="s">
        <v>3310</v>
      </c>
      <c r="D2055" s="2" t="s">
        <v>212</v>
      </c>
      <c r="E2055" s="2" t="s">
        <v>493</v>
      </c>
      <c r="F2055" s="3"/>
    </row>
    <row r="2056" spans="1:6">
      <c r="A2056" s="2" t="s">
        <v>3311</v>
      </c>
      <c r="B2056" s="2" t="s">
        <v>210</v>
      </c>
      <c r="C2056" s="2" t="s">
        <v>3312</v>
      </c>
      <c r="D2056" s="2" t="s">
        <v>212</v>
      </c>
      <c r="E2056" s="2" t="s">
        <v>267</v>
      </c>
      <c r="F2056" s="3"/>
    </row>
    <row r="2057" spans="1:6">
      <c r="A2057" s="2" t="s">
        <v>3313</v>
      </c>
      <c r="B2057" s="2" t="s">
        <v>210</v>
      </c>
      <c r="C2057" s="2" t="s">
        <v>3314</v>
      </c>
      <c r="D2057" s="2" t="s">
        <v>212</v>
      </c>
      <c r="E2057" s="2" t="s">
        <v>3315</v>
      </c>
      <c r="F2057" s="3"/>
    </row>
    <row r="2058" spans="1:6">
      <c r="A2058" s="2" t="s">
        <v>3316</v>
      </c>
      <c r="B2058" s="2" t="s">
        <v>210</v>
      </c>
      <c r="C2058" s="2" t="s">
        <v>3317</v>
      </c>
      <c r="D2058" s="2" t="s">
        <v>212</v>
      </c>
      <c r="E2058" s="2" t="s">
        <v>389</v>
      </c>
      <c r="F2058" s="3"/>
    </row>
    <row r="2059" spans="1:6">
      <c r="A2059" s="2" t="s">
        <v>3318</v>
      </c>
      <c r="B2059" s="2" t="s">
        <v>210</v>
      </c>
      <c r="C2059" s="2" t="s">
        <v>3319</v>
      </c>
      <c r="D2059" s="2" t="s">
        <v>212</v>
      </c>
      <c r="E2059" s="2" t="s">
        <v>1951</v>
      </c>
      <c r="F2059" s="3"/>
    </row>
    <row r="2060" spans="1:6">
      <c r="A2060" s="2" t="s">
        <v>3320</v>
      </c>
      <c r="B2060" s="2" t="s">
        <v>210</v>
      </c>
      <c r="C2060" s="2" t="s">
        <v>3321</v>
      </c>
      <c r="D2060" s="2" t="s">
        <v>212</v>
      </c>
      <c r="E2060" s="2" t="s">
        <v>1937</v>
      </c>
      <c r="F2060" s="3"/>
    </row>
    <row r="2061" spans="1:6">
      <c r="A2061" s="2" t="s">
        <v>3322</v>
      </c>
      <c r="B2061" s="2" t="s">
        <v>210</v>
      </c>
      <c r="C2061" s="2" t="s">
        <v>3323</v>
      </c>
      <c r="D2061" s="2" t="s">
        <v>212</v>
      </c>
      <c r="E2061" s="2" t="s">
        <v>1609</v>
      </c>
      <c r="F2061" s="3"/>
    </row>
    <row r="2062" spans="1:6">
      <c r="A2062" s="2" t="s">
        <v>3324</v>
      </c>
      <c r="B2062" s="2" t="s">
        <v>210</v>
      </c>
      <c r="C2062" s="2" t="s">
        <v>3325</v>
      </c>
      <c r="D2062" s="2" t="s">
        <v>212</v>
      </c>
      <c r="E2062" s="2" t="s">
        <v>3326</v>
      </c>
      <c r="F2062" s="3"/>
    </row>
    <row r="2063" spans="1:6">
      <c r="A2063" s="2" t="s">
        <v>3327</v>
      </c>
      <c r="B2063" s="2" t="s">
        <v>210</v>
      </c>
      <c r="C2063" s="2" t="s">
        <v>3328</v>
      </c>
      <c r="D2063" s="2" t="s">
        <v>212</v>
      </c>
      <c r="E2063" s="2" t="s">
        <v>241</v>
      </c>
      <c r="F2063" s="3"/>
    </row>
    <row r="2064" spans="1:6">
      <c r="A2064" s="2" t="s">
        <v>2470</v>
      </c>
      <c r="B2064" s="2" t="s">
        <v>210</v>
      </c>
      <c r="C2064" s="2" t="s">
        <v>3329</v>
      </c>
      <c r="D2064" s="2" t="s">
        <v>212</v>
      </c>
      <c r="E2064" s="2" t="s">
        <v>1582</v>
      </c>
      <c r="F2064" s="3"/>
    </row>
    <row r="2065" spans="1:6">
      <c r="A2065" s="2" t="s">
        <v>3330</v>
      </c>
      <c r="B2065" s="2" t="s">
        <v>210</v>
      </c>
      <c r="C2065" s="2" t="s">
        <v>3331</v>
      </c>
      <c r="D2065" s="2" t="s">
        <v>212</v>
      </c>
      <c r="E2065" s="2" t="s">
        <v>267</v>
      </c>
      <c r="F2065" s="3"/>
    </row>
    <row r="2066" spans="1:6">
      <c r="A2066" s="2" t="s">
        <v>3332</v>
      </c>
      <c r="B2066" s="2" t="s">
        <v>210</v>
      </c>
      <c r="C2066" s="2" t="s">
        <v>3333</v>
      </c>
      <c r="D2066" s="2" t="s">
        <v>212</v>
      </c>
      <c r="E2066" s="2" t="s">
        <v>389</v>
      </c>
      <c r="F2066" s="3"/>
    </row>
    <row r="2067" spans="1:6">
      <c r="A2067" s="2" t="s">
        <v>3334</v>
      </c>
      <c r="B2067" s="2" t="s">
        <v>210</v>
      </c>
      <c r="C2067" s="2" t="s">
        <v>3333</v>
      </c>
      <c r="D2067" s="2" t="s">
        <v>212</v>
      </c>
      <c r="E2067" s="2" t="s">
        <v>1389</v>
      </c>
      <c r="F2067" s="3"/>
    </row>
    <row r="2068" spans="1:6">
      <c r="A2068" s="2" t="s">
        <v>3335</v>
      </c>
      <c r="B2068" s="2" t="s">
        <v>210</v>
      </c>
      <c r="C2068" s="2" t="s">
        <v>3333</v>
      </c>
      <c r="D2068" s="2" t="s">
        <v>212</v>
      </c>
      <c r="E2068" s="2" t="s">
        <v>3336</v>
      </c>
      <c r="F2068" s="3"/>
    </row>
    <row r="2069" spans="1:6">
      <c r="A2069" s="2" t="s">
        <v>3337</v>
      </c>
      <c r="B2069" s="2" t="s">
        <v>210</v>
      </c>
      <c r="C2069" s="2" t="s">
        <v>3333</v>
      </c>
      <c r="D2069" s="2" t="s">
        <v>212</v>
      </c>
      <c r="E2069" s="2" t="s">
        <v>493</v>
      </c>
      <c r="F2069" s="3"/>
    </row>
    <row r="2070" spans="1:6">
      <c r="A2070" s="2" t="s">
        <v>3338</v>
      </c>
      <c r="B2070" s="2" t="s">
        <v>210</v>
      </c>
      <c r="C2070" s="2" t="s">
        <v>3333</v>
      </c>
      <c r="D2070" s="2" t="s">
        <v>212</v>
      </c>
      <c r="E2070" s="2" t="s">
        <v>327</v>
      </c>
      <c r="F2070" s="3"/>
    </row>
    <row r="2071" spans="1:6">
      <c r="A2071" s="2" t="s">
        <v>3339</v>
      </c>
      <c r="B2071" s="2" t="s">
        <v>210</v>
      </c>
      <c r="C2071" s="2" t="s">
        <v>3333</v>
      </c>
      <c r="D2071" s="2" t="s">
        <v>212</v>
      </c>
      <c r="E2071" s="2" t="s">
        <v>389</v>
      </c>
      <c r="F2071" s="3"/>
    </row>
    <row r="2072" spans="1:6">
      <c r="A2072" s="2" t="s">
        <v>3340</v>
      </c>
      <c r="B2072" s="2" t="s">
        <v>210</v>
      </c>
      <c r="C2072" s="2" t="s">
        <v>3341</v>
      </c>
      <c r="D2072" s="2" t="s">
        <v>586</v>
      </c>
      <c r="E2072" s="2" t="s">
        <v>231</v>
      </c>
      <c r="F2072" s="3"/>
    </row>
    <row r="2073" spans="1:6">
      <c r="A2073" s="2" t="s">
        <v>3342</v>
      </c>
      <c r="B2073" s="2" t="s">
        <v>210</v>
      </c>
      <c r="C2073" s="2" t="s">
        <v>3341</v>
      </c>
      <c r="D2073" s="2" t="s">
        <v>586</v>
      </c>
      <c r="E2073" s="2" t="s">
        <v>1582</v>
      </c>
      <c r="F2073" s="3"/>
    </row>
    <row r="2074" spans="1:6">
      <c r="A2074" s="2" t="s">
        <v>3343</v>
      </c>
      <c r="B2074" s="2" t="s">
        <v>210</v>
      </c>
      <c r="C2074" s="2" t="s">
        <v>3341</v>
      </c>
      <c r="D2074" s="2" t="s">
        <v>586</v>
      </c>
      <c r="E2074" s="2" t="s">
        <v>2413</v>
      </c>
      <c r="F2074" s="3"/>
    </row>
    <row r="2075" spans="1:6">
      <c r="A2075" s="2" t="s">
        <v>3344</v>
      </c>
      <c r="B2075" s="2" t="s">
        <v>210</v>
      </c>
      <c r="C2075" s="2" t="s">
        <v>3345</v>
      </c>
      <c r="D2075" s="2" t="s">
        <v>212</v>
      </c>
      <c r="E2075" s="2" t="s">
        <v>1389</v>
      </c>
      <c r="F2075" s="3"/>
    </row>
    <row r="2076" spans="1:6">
      <c r="A2076" s="2" t="s">
        <v>3346</v>
      </c>
      <c r="B2076" s="2" t="s">
        <v>210</v>
      </c>
      <c r="C2076" s="2" t="s">
        <v>3347</v>
      </c>
      <c r="D2076" s="2" t="s">
        <v>212</v>
      </c>
      <c r="E2076" s="2" t="s">
        <v>267</v>
      </c>
      <c r="F2076" s="3"/>
    </row>
    <row r="2077" spans="1:6">
      <c r="A2077" s="2" t="s">
        <v>3348</v>
      </c>
      <c r="B2077" s="2" t="s">
        <v>210</v>
      </c>
      <c r="C2077" s="2" t="s">
        <v>3349</v>
      </c>
      <c r="D2077" s="2" t="s">
        <v>212</v>
      </c>
      <c r="E2077" s="2" t="s">
        <v>241</v>
      </c>
      <c r="F2077" s="3"/>
    </row>
    <row r="2078" spans="1:6">
      <c r="A2078" s="2" t="s">
        <v>3350</v>
      </c>
      <c r="B2078" s="2" t="s">
        <v>210</v>
      </c>
      <c r="C2078" s="2" t="s">
        <v>3351</v>
      </c>
      <c r="D2078" s="2" t="s">
        <v>212</v>
      </c>
      <c r="E2078" s="2" t="s">
        <v>258</v>
      </c>
      <c r="F2078" s="3"/>
    </row>
    <row r="2079" spans="1:6">
      <c r="A2079" s="2" t="s">
        <v>3352</v>
      </c>
      <c r="B2079" s="2" t="s">
        <v>210</v>
      </c>
      <c r="C2079" s="2" t="s">
        <v>3353</v>
      </c>
      <c r="D2079" s="2" t="s">
        <v>212</v>
      </c>
      <c r="E2079" s="2" t="s">
        <v>267</v>
      </c>
      <c r="F2079" s="3"/>
    </row>
    <row r="2080" spans="1:6" ht="30">
      <c r="A2080" s="2" t="s">
        <v>3354</v>
      </c>
      <c r="B2080" s="2" t="s">
        <v>210</v>
      </c>
      <c r="C2080" s="4" t="s">
        <v>3355</v>
      </c>
      <c r="D2080" s="2" t="s">
        <v>212</v>
      </c>
      <c r="E2080" s="2" t="s">
        <v>2383</v>
      </c>
      <c r="F2080" s="3"/>
    </row>
    <row r="2081" spans="1:6">
      <c r="A2081" s="2" t="s">
        <v>3356</v>
      </c>
      <c r="B2081" s="2" t="s">
        <v>210</v>
      </c>
      <c r="C2081" s="2" t="s">
        <v>3357</v>
      </c>
      <c r="D2081" s="2" t="s">
        <v>212</v>
      </c>
      <c r="E2081" s="2" t="s">
        <v>2383</v>
      </c>
      <c r="F2081" s="3"/>
    </row>
    <row r="2082" spans="1:6">
      <c r="A2082" s="2" t="s">
        <v>3358</v>
      </c>
      <c r="B2082" s="2" t="s">
        <v>210</v>
      </c>
      <c r="C2082" s="2" t="s">
        <v>3359</v>
      </c>
      <c r="D2082" s="2" t="s">
        <v>212</v>
      </c>
      <c r="E2082" s="2" t="s">
        <v>267</v>
      </c>
      <c r="F2082" s="3"/>
    </row>
    <row r="2083" spans="1:6">
      <c r="A2083" s="2" t="s">
        <v>3360</v>
      </c>
      <c r="B2083" s="2" t="s">
        <v>210</v>
      </c>
      <c r="C2083" s="2" t="s">
        <v>3361</v>
      </c>
      <c r="D2083" s="2" t="s">
        <v>212</v>
      </c>
      <c r="E2083" s="2" t="s">
        <v>267</v>
      </c>
      <c r="F2083" s="3"/>
    </row>
    <row r="2084" spans="1:6">
      <c r="A2084" s="2" t="s">
        <v>3362</v>
      </c>
      <c r="B2084" s="2" t="s">
        <v>210</v>
      </c>
      <c r="C2084" s="2" t="s">
        <v>3363</v>
      </c>
      <c r="D2084" s="2" t="s">
        <v>212</v>
      </c>
      <c r="E2084" s="2" t="s">
        <v>950</v>
      </c>
      <c r="F2084" s="3"/>
    </row>
    <row r="2085" spans="1:6">
      <c r="A2085" s="2" t="s">
        <v>3364</v>
      </c>
      <c r="B2085" s="2" t="s">
        <v>210</v>
      </c>
      <c r="C2085" s="2" t="s">
        <v>3365</v>
      </c>
      <c r="D2085" s="2" t="s">
        <v>212</v>
      </c>
      <c r="E2085" s="2" t="s">
        <v>3366</v>
      </c>
      <c r="F2085" s="3"/>
    </row>
    <row r="2086" spans="1:6">
      <c r="A2086" s="2" t="s">
        <v>3367</v>
      </c>
      <c r="B2086" s="2" t="s">
        <v>210</v>
      </c>
      <c r="C2086" s="2" t="s">
        <v>3368</v>
      </c>
      <c r="D2086" s="2" t="s">
        <v>212</v>
      </c>
      <c r="E2086" s="2" t="s">
        <v>339</v>
      </c>
      <c r="F2086" s="3"/>
    </row>
    <row r="2087" spans="1:6">
      <c r="A2087" s="2" t="s">
        <v>3369</v>
      </c>
      <c r="B2087" s="2" t="s">
        <v>210</v>
      </c>
      <c r="C2087" s="2" t="s">
        <v>3370</v>
      </c>
      <c r="D2087" s="2" t="s">
        <v>212</v>
      </c>
      <c r="E2087" s="2" t="s">
        <v>2056</v>
      </c>
      <c r="F2087" s="3"/>
    </row>
    <row r="2088" spans="1:6">
      <c r="A2088" s="2" t="s">
        <v>3371</v>
      </c>
      <c r="B2088" s="2" t="s">
        <v>210</v>
      </c>
      <c r="C2088" s="2" t="s">
        <v>3372</v>
      </c>
      <c r="D2088" s="2" t="s">
        <v>212</v>
      </c>
      <c r="E2088" s="2" t="s">
        <v>576</v>
      </c>
      <c r="F2088" s="3"/>
    </row>
    <row r="2089" spans="1:6" ht="60">
      <c r="A2089" s="2" t="s">
        <v>2254</v>
      </c>
      <c r="B2089" s="2" t="s">
        <v>210</v>
      </c>
      <c r="C2089" s="4" t="s">
        <v>3373</v>
      </c>
      <c r="D2089" s="2" t="s">
        <v>212</v>
      </c>
      <c r="E2089" s="2" t="s">
        <v>3374</v>
      </c>
      <c r="F2089" s="3"/>
    </row>
    <row r="2090" spans="1:6">
      <c r="A2090" s="2" t="s">
        <v>3375</v>
      </c>
      <c r="B2090" s="2" t="s">
        <v>210</v>
      </c>
      <c r="C2090" s="2" t="s">
        <v>3376</v>
      </c>
      <c r="D2090" s="2" t="s">
        <v>212</v>
      </c>
      <c r="E2090" s="2" t="s">
        <v>46</v>
      </c>
      <c r="F2090" s="3"/>
    </row>
    <row r="2091" spans="1:6">
      <c r="A2091" s="2" t="s">
        <v>3377</v>
      </c>
      <c r="B2091" s="2" t="s">
        <v>210</v>
      </c>
      <c r="C2091" s="2" t="s">
        <v>3378</v>
      </c>
      <c r="D2091" s="2" t="s">
        <v>212</v>
      </c>
      <c r="E2091" s="2" t="s">
        <v>46</v>
      </c>
      <c r="F2091" s="3"/>
    </row>
    <row r="2092" spans="1:6">
      <c r="A2092" s="2" t="s">
        <v>3379</v>
      </c>
      <c r="B2092" s="2" t="s">
        <v>210</v>
      </c>
      <c r="C2092" s="2" t="s">
        <v>3380</v>
      </c>
      <c r="D2092" s="2" t="s">
        <v>212</v>
      </c>
      <c r="E2092" s="2" t="s">
        <v>223</v>
      </c>
      <c r="F2092" s="3"/>
    </row>
    <row r="2093" spans="1:6">
      <c r="A2093" s="2" t="s">
        <v>3381</v>
      </c>
      <c r="B2093" s="2" t="s">
        <v>210</v>
      </c>
      <c r="C2093" s="2" t="s">
        <v>3382</v>
      </c>
      <c r="D2093" s="2" t="s">
        <v>212</v>
      </c>
      <c r="E2093" s="2" t="s">
        <v>339</v>
      </c>
      <c r="F2093" s="3"/>
    </row>
    <row r="2094" spans="1:6">
      <c r="A2094" s="2" t="s">
        <v>3383</v>
      </c>
      <c r="B2094" s="2" t="s">
        <v>210</v>
      </c>
      <c r="C2094" s="2" t="s">
        <v>3384</v>
      </c>
      <c r="D2094" s="2" t="s">
        <v>212</v>
      </c>
      <c r="E2094" s="2" t="s">
        <v>223</v>
      </c>
      <c r="F2094" s="3"/>
    </row>
    <row r="2095" spans="1:6">
      <c r="A2095" s="2" t="s">
        <v>3385</v>
      </c>
      <c r="B2095" s="2" t="s">
        <v>210</v>
      </c>
      <c r="C2095" s="2" t="s">
        <v>3386</v>
      </c>
      <c r="D2095" s="2" t="s">
        <v>212</v>
      </c>
      <c r="E2095" s="2" t="s">
        <v>509</v>
      </c>
      <c r="F2095" s="3"/>
    </row>
    <row r="2096" spans="1:6">
      <c r="A2096" s="2" t="s">
        <v>3387</v>
      </c>
      <c r="B2096" s="2" t="s">
        <v>210</v>
      </c>
      <c r="C2096" s="2" t="s">
        <v>3388</v>
      </c>
      <c r="D2096" s="2" t="s">
        <v>212</v>
      </c>
      <c r="E2096" s="2" t="s">
        <v>272</v>
      </c>
      <c r="F2096" s="3"/>
    </row>
    <row r="2097" spans="1:6">
      <c r="A2097" s="2" t="s">
        <v>3389</v>
      </c>
      <c r="B2097" s="2" t="s">
        <v>210</v>
      </c>
      <c r="C2097" s="2" t="s">
        <v>3390</v>
      </c>
      <c r="D2097" s="2" t="s">
        <v>212</v>
      </c>
      <c r="E2097" s="2" t="s">
        <v>213</v>
      </c>
      <c r="F2097" s="3"/>
    </row>
    <row r="2098" spans="1:6">
      <c r="A2098" s="2" t="s">
        <v>3391</v>
      </c>
      <c r="B2098" s="2" t="s">
        <v>210</v>
      </c>
      <c r="C2098" s="2" t="s">
        <v>3392</v>
      </c>
      <c r="D2098" s="2" t="s">
        <v>212</v>
      </c>
      <c r="E2098" s="2" t="s">
        <v>213</v>
      </c>
      <c r="F2098" s="3"/>
    </row>
    <row r="2099" spans="1:6">
      <c r="A2099" s="2" t="s">
        <v>3393</v>
      </c>
      <c r="B2099" s="2" t="s">
        <v>210</v>
      </c>
      <c r="C2099" s="2" t="s">
        <v>3394</v>
      </c>
      <c r="D2099" s="2" t="s">
        <v>212</v>
      </c>
      <c r="E2099" s="2" t="s">
        <v>213</v>
      </c>
      <c r="F2099" s="3"/>
    </row>
    <row r="2100" spans="1:6">
      <c r="A2100" s="2" t="s">
        <v>3395</v>
      </c>
      <c r="B2100" s="2" t="s">
        <v>210</v>
      </c>
      <c r="C2100" s="2" t="s">
        <v>3396</v>
      </c>
      <c r="D2100" s="2" t="s">
        <v>212</v>
      </c>
      <c r="E2100" s="2" t="s">
        <v>3397</v>
      </c>
      <c r="F2100" s="3"/>
    </row>
    <row r="2101" spans="1:6">
      <c r="A2101" s="2" t="s">
        <v>3398</v>
      </c>
      <c r="B2101" s="2" t="s">
        <v>210</v>
      </c>
      <c r="C2101" s="2" t="s">
        <v>3399</v>
      </c>
      <c r="D2101" s="2" t="s">
        <v>212</v>
      </c>
      <c r="E2101" s="2" t="s">
        <v>213</v>
      </c>
      <c r="F2101" s="3"/>
    </row>
    <row r="2102" spans="1:6">
      <c r="A2102" s="2" t="s">
        <v>3400</v>
      </c>
      <c r="B2102" s="2" t="s">
        <v>210</v>
      </c>
      <c r="C2102" s="2" t="s">
        <v>3399</v>
      </c>
      <c r="D2102" s="2" t="s">
        <v>212</v>
      </c>
      <c r="E2102" s="2" t="s">
        <v>2631</v>
      </c>
      <c r="F2102" s="3"/>
    </row>
    <row r="2103" spans="1:6">
      <c r="A2103" s="2" t="s">
        <v>3401</v>
      </c>
      <c r="B2103" s="2" t="s">
        <v>210</v>
      </c>
      <c r="C2103" s="2" t="s">
        <v>3399</v>
      </c>
      <c r="D2103" s="2" t="s">
        <v>212</v>
      </c>
      <c r="E2103" s="2" t="s">
        <v>1945</v>
      </c>
      <c r="F2103" s="3"/>
    </row>
    <row r="2104" spans="1:6">
      <c r="A2104" s="2" t="s">
        <v>3402</v>
      </c>
      <c r="B2104" s="2" t="s">
        <v>210</v>
      </c>
      <c r="C2104" s="2" t="s">
        <v>3399</v>
      </c>
      <c r="D2104" s="2" t="s">
        <v>212</v>
      </c>
      <c r="E2104" s="2" t="s">
        <v>226</v>
      </c>
      <c r="F2104" s="3"/>
    </row>
    <row r="2105" spans="1:6">
      <c r="A2105" s="2" t="s">
        <v>3403</v>
      </c>
      <c r="B2105" s="2" t="s">
        <v>210</v>
      </c>
      <c r="C2105" s="2" t="s">
        <v>3399</v>
      </c>
      <c r="D2105" s="2" t="s">
        <v>212</v>
      </c>
      <c r="E2105" s="2" t="s">
        <v>213</v>
      </c>
      <c r="F2105" s="3"/>
    </row>
    <row r="2106" spans="1:6">
      <c r="A2106" s="2" t="s">
        <v>3404</v>
      </c>
      <c r="B2106" s="2" t="s">
        <v>210</v>
      </c>
      <c r="C2106" s="2" t="s">
        <v>3399</v>
      </c>
      <c r="D2106" s="2" t="s">
        <v>212</v>
      </c>
      <c r="E2106" s="2" t="s">
        <v>1379</v>
      </c>
      <c r="F2106" s="3"/>
    </row>
    <row r="2107" spans="1:6">
      <c r="A2107" s="2" t="s">
        <v>3405</v>
      </c>
      <c r="B2107" s="2" t="s">
        <v>210</v>
      </c>
      <c r="C2107" s="2" t="s">
        <v>3406</v>
      </c>
      <c r="D2107" s="2" t="s">
        <v>212</v>
      </c>
      <c r="E2107" s="2" t="s">
        <v>333</v>
      </c>
      <c r="F2107" s="3"/>
    </row>
    <row r="2108" spans="1:6">
      <c r="A2108" s="2" t="s">
        <v>3407</v>
      </c>
      <c r="B2108" s="2" t="s">
        <v>210</v>
      </c>
      <c r="C2108" s="2" t="s">
        <v>3408</v>
      </c>
      <c r="D2108" s="2" t="s">
        <v>212</v>
      </c>
      <c r="E2108" s="2" t="s">
        <v>3409</v>
      </c>
      <c r="F2108" s="3"/>
    </row>
    <row r="2109" spans="1:6">
      <c r="A2109" s="2" t="s">
        <v>3410</v>
      </c>
      <c r="B2109" s="2" t="s">
        <v>210</v>
      </c>
      <c r="C2109" s="2" t="s">
        <v>3411</v>
      </c>
      <c r="D2109" s="2" t="s">
        <v>219</v>
      </c>
      <c r="E2109" s="2" t="s">
        <v>396</v>
      </c>
      <c r="F2109" s="3"/>
    </row>
    <row r="2110" spans="1:6">
      <c r="A2110" s="2" t="s">
        <v>3412</v>
      </c>
      <c r="B2110" s="2" t="s">
        <v>210</v>
      </c>
      <c r="C2110" s="2" t="s">
        <v>3413</v>
      </c>
      <c r="D2110" s="2" t="s">
        <v>212</v>
      </c>
      <c r="E2110" s="2" t="s">
        <v>479</v>
      </c>
      <c r="F2110" s="3"/>
    </row>
    <row r="2111" spans="1:6">
      <c r="A2111" s="2" t="s">
        <v>3414</v>
      </c>
      <c r="B2111" s="2" t="s">
        <v>210</v>
      </c>
      <c r="C2111" s="2" t="s">
        <v>3415</v>
      </c>
      <c r="D2111" s="2" t="s">
        <v>212</v>
      </c>
      <c r="E2111" s="2" t="s">
        <v>1092</v>
      </c>
      <c r="F2111" s="3"/>
    </row>
    <row r="2112" spans="1:6">
      <c r="A2112" s="2" t="s">
        <v>3416</v>
      </c>
      <c r="B2112" s="2" t="s">
        <v>210</v>
      </c>
      <c r="C2112" s="2" t="s">
        <v>3415</v>
      </c>
      <c r="D2112" s="2" t="s">
        <v>212</v>
      </c>
      <c r="E2112" s="2" t="s">
        <v>1092</v>
      </c>
      <c r="F2112" s="3"/>
    </row>
    <row r="2113" spans="1:6">
      <c r="A2113" s="2" t="s">
        <v>3417</v>
      </c>
      <c r="B2113" s="2" t="s">
        <v>210</v>
      </c>
      <c r="C2113" s="2" t="s">
        <v>3418</v>
      </c>
      <c r="D2113" s="2" t="s">
        <v>212</v>
      </c>
      <c r="E2113" s="2" t="s">
        <v>3419</v>
      </c>
      <c r="F2113" s="3"/>
    </row>
    <row r="2114" spans="1:6">
      <c r="A2114" s="2"/>
      <c r="B2114" s="2" t="s">
        <v>210</v>
      </c>
      <c r="C2114" s="2" t="s">
        <v>3420</v>
      </c>
      <c r="D2114" s="2" t="s">
        <v>212</v>
      </c>
      <c r="E2114" s="2" t="s">
        <v>1273</v>
      </c>
      <c r="F2114" s="3"/>
    </row>
    <row r="2115" spans="1:6">
      <c r="A2115" s="2" t="s">
        <v>3421</v>
      </c>
      <c r="B2115" s="2" t="s">
        <v>210</v>
      </c>
      <c r="C2115" s="2" t="s">
        <v>3422</v>
      </c>
      <c r="D2115" s="2" t="s">
        <v>212</v>
      </c>
      <c r="E2115" s="2" t="s">
        <v>233</v>
      </c>
      <c r="F2115" s="3"/>
    </row>
    <row r="2116" spans="1:6">
      <c r="A2116" s="2" t="s">
        <v>3423</v>
      </c>
      <c r="B2116" s="2" t="s">
        <v>210</v>
      </c>
      <c r="C2116" s="2" t="s">
        <v>3424</v>
      </c>
      <c r="D2116" s="2" t="s">
        <v>219</v>
      </c>
      <c r="E2116" s="2" t="s">
        <v>396</v>
      </c>
      <c r="F2116" s="3"/>
    </row>
    <row r="2117" spans="1:6">
      <c r="A2117" s="2" t="s">
        <v>3425</v>
      </c>
      <c r="B2117" s="2" t="s">
        <v>210</v>
      </c>
      <c r="C2117" s="2" t="s">
        <v>3426</v>
      </c>
      <c r="D2117" s="2" t="s">
        <v>212</v>
      </c>
      <c r="E2117" s="2" t="s">
        <v>1596</v>
      </c>
      <c r="F2117" s="3"/>
    </row>
    <row r="2118" spans="1:6">
      <c r="A2118" s="2" t="s">
        <v>3427</v>
      </c>
      <c r="B2118" s="2" t="s">
        <v>210</v>
      </c>
      <c r="C2118" s="2" t="s">
        <v>3428</v>
      </c>
      <c r="D2118" s="2" t="s">
        <v>212</v>
      </c>
      <c r="E2118" s="2" t="s">
        <v>3429</v>
      </c>
      <c r="F2118" s="3"/>
    </row>
    <row r="2119" spans="1:6">
      <c r="A2119" s="2" t="s">
        <v>3430</v>
      </c>
      <c r="B2119" s="2" t="s">
        <v>210</v>
      </c>
      <c r="C2119" s="2" t="s">
        <v>3428</v>
      </c>
      <c r="D2119" s="2" t="s">
        <v>212</v>
      </c>
      <c r="E2119" s="2" t="s">
        <v>1301</v>
      </c>
      <c r="F2119" s="3"/>
    </row>
    <row r="2120" spans="1:6">
      <c r="A2120" s="2" t="s">
        <v>3431</v>
      </c>
      <c r="B2120" s="2" t="s">
        <v>210</v>
      </c>
      <c r="C2120" s="2" t="s">
        <v>3428</v>
      </c>
      <c r="D2120" s="2" t="s">
        <v>212</v>
      </c>
      <c r="E2120" s="2" t="s">
        <v>525</v>
      </c>
      <c r="F2120" s="3"/>
    </row>
    <row r="2121" spans="1:6">
      <c r="A2121" s="2" t="s">
        <v>3432</v>
      </c>
      <c r="B2121" s="2" t="s">
        <v>210</v>
      </c>
      <c r="C2121" s="2" t="s">
        <v>3433</v>
      </c>
      <c r="D2121" s="2" t="s">
        <v>212</v>
      </c>
      <c r="E2121" s="2" t="s">
        <v>1018</v>
      </c>
      <c r="F2121" s="3"/>
    </row>
    <row r="2122" spans="1:6">
      <c r="A2122" s="2" t="s">
        <v>3434</v>
      </c>
      <c r="B2122" s="2" t="s">
        <v>210</v>
      </c>
      <c r="C2122" s="2" t="s">
        <v>3435</v>
      </c>
      <c r="D2122" s="2" t="s">
        <v>212</v>
      </c>
      <c r="E2122" s="2" t="s">
        <v>3436</v>
      </c>
      <c r="F2122" s="3"/>
    </row>
    <row r="2123" spans="1:6">
      <c r="A2123" s="2" t="s">
        <v>3437</v>
      </c>
      <c r="B2123" s="2" t="s">
        <v>210</v>
      </c>
      <c r="C2123" s="2" t="s">
        <v>3435</v>
      </c>
      <c r="D2123" s="2" t="s">
        <v>212</v>
      </c>
      <c r="E2123" s="2" t="s">
        <v>479</v>
      </c>
      <c r="F2123" s="3"/>
    </row>
    <row r="2124" spans="1:6">
      <c r="A2124" s="2" t="s">
        <v>3438</v>
      </c>
      <c r="B2124" s="2" t="s">
        <v>210</v>
      </c>
      <c r="C2124" s="2" t="s">
        <v>3435</v>
      </c>
      <c r="D2124" s="2" t="s">
        <v>212</v>
      </c>
      <c r="E2124" s="2" t="s">
        <v>509</v>
      </c>
      <c r="F2124" s="3"/>
    </row>
    <row r="2125" spans="1:6">
      <c r="A2125" s="2" t="s">
        <v>3439</v>
      </c>
      <c r="B2125" s="2" t="s">
        <v>210</v>
      </c>
      <c r="C2125" s="2" t="s">
        <v>3440</v>
      </c>
      <c r="D2125" s="2" t="s">
        <v>212</v>
      </c>
      <c r="E2125" s="2" t="s">
        <v>3441</v>
      </c>
      <c r="F2125" s="3"/>
    </row>
    <row r="2126" spans="1:6">
      <c r="A2126" s="2" t="s">
        <v>3442</v>
      </c>
      <c r="B2126" s="2" t="s">
        <v>210</v>
      </c>
      <c r="C2126" s="2" t="s">
        <v>3443</v>
      </c>
      <c r="D2126" s="2" t="s">
        <v>212</v>
      </c>
      <c r="E2126" s="2" t="s">
        <v>1460</v>
      </c>
      <c r="F2126" s="3"/>
    </row>
    <row r="2127" spans="1:6">
      <c r="A2127" s="2" t="s">
        <v>3444</v>
      </c>
      <c r="B2127" s="2" t="s">
        <v>210</v>
      </c>
      <c r="C2127" s="2" t="s">
        <v>3445</v>
      </c>
      <c r="D2127" s="2" t="s">
        <v>212</v>
      </c>
      <c r="E2127" s="2" t="s">
        <v>986</v>
      </c>
      <c r="F2127" s="3"/>
    </row>
    <row r="2128" spans="1:6">
      <c r="A2128" s="2" t="s">
        <v>3446</v>
      </c>
      <c r="B2128" s="2" t="s">
        <v>210</v>
      </c>
      <c r="C2128" s="2" t="s">
        <v>3445</v>
      </c>
      <c r="D2128" s="2" t="s">
        <v>212</v>
      </c>
      <c r="E2128" s="2" t="s">
        <v>1200</v>
      </c>
      <c r="F2128" s="3"/>
    </row>
    <row r="2129" spans="1:6">
      <c r="A2129" s="2" t="s">
        <v>3447</v>
      </c>
      <c r="B2129" s="2" t="s">
        <v>210</v>
      </c>
      <c r="C2129" s="2" t="s">
        <v>3448</v>
      </c>
      <c r="D2129" s="2" t="s">
        <v>212</v>
      </c>
      <c r="E2129" s="2" t="s">
        <v>272</v>
      </c>
      <c r="F2129" s="3"/>
    </row>
    <row r="2130" spans="1:6">
      <c r="A2130" s="2" t="s">
        <v>3449</v>
      </c>
      <c r="B2130" s="2" t="s">
        <v>210</v>
      </c>
      <c r="C2130" s="2" t="s">
        <v>3450</v>
      </c>
      <c r="D2130" s="2" t="s">
        <v>212</v>
      </c>
      <c r="E2130" s="2" t="s">
        <v>579</v>
      </c>
      <c r="F2130" s="3"/>
    </row>
    <row r="2131" spans="1:6">
      <c r="A2131" s="2"/>
      <c r="B2131" s="2" t="s">
        <v>210</v>
      </c>
      <c r="C2131" s="2" t="s">
        <v>3451</v>
      </c>
      <c r="D2131" s="2" t="s">
        <v>212</v>
      </c>
      <c r="E2131" s="2" t="s">
        <v>118</v>
      </c>
      <c r="F2131" s="3"/>
    </row>
    <row r="2132" spans="1:6">
      <c r="A2132" s="2" t="s">
        <v>3452</v>
      </c>
      <c r="B2132" s="2" t="s">
        <v>210</v>
      </c>
      <c r="C2132" s="2" t="s">
        <v>3453</v>
      </c>
      <c r="D2132" s="2" t="s">
        <v>212</v>
      </c>
      <c r="E2132" s="2" t="s">
        <v>469</v>
      </c>
      <c r="F2132" s="3"/>
    </row>
    <row r="2133" spans="1:6">
      <c r="A2133" s="2" t="s">
        <v>3454</v>
      </c>
      <c r="B2133" s="2" t="s">
        <v>210</v>
      </c>
      <c r="C2133" s="2" t="s">
        <v>3453</v>
      </c>
      <c r="D2133" s="2" t="s">
        <v>212</v>
      </c>
      <c r="E2133" s="2" t="s">
        <v>469</v>
      </c>
      <c r="F2133" s="3"/>
    </row>
    <row r="2134" spans="1:6">
      <c r="A2134" s="2" t="s">
        <v>3455</v>
      </c>
      <c r="B2134" s="2" t="s">
        <v>210</v>
      </c>
      <c r="C2134" s="2" t="s">
        <v>3456</v>
      </c>
      <c r="D2134" s="2" t="s">
        <v>212</v>
      </c>
      <c r="E2134" s="2" t="s">
        <v>233</v>
      </c>
      <c r="F2134" s="3"/>
    </row>
    <row r="2135" spans="1:6">
      <c r="A2135" s="2" t="s">
        <v>3457</v>
      </c>
      <c r="B2135" s="2" t="s">
        <v>210</v>
      </c>
      <c r="C2135" s="2" t="s">
        <v>3458</v>
      </c>
      <c r="D2135" s="2" t="s">
        <v>212</v>
      </c>
      <c r="E2135" s="2" t="s">
        <v>272</v>
      </c>
      <c r="F2135" s="3"/>
    </row>
    <row r="2136" spans="1:6">
      <c r="A2136" s="2" t="s">
        <v>3459</v>
      </c>
      <c r="B2136" s="2" t="s">
        <v>210</v>
      </c>
      <c r="C2136" s="2" t="s">
        <v>3458</v>
      </c>
      <c r="D2136" s="2" t="s">
        <v>212</v>
      </c>
      <c r="E2136" s="2" t="s">
        <v>272</v>
      </c>
      <c r="F2136" s="3"/>
    </row>
    <row r="2137" spans="1:6">
      <c r="A2137" s="2" t="s">
        <v>3460</v>
      </c>
      <c r="B2137" s="2" t="s">
        <v>210</v>
      </c>
      <c r="C2137" s="2" t="s">
        <v>3461</v>
      </c>
      <c r="D2137" s="2" t="s">
        <v>212</v>
      </c>
      <c r="E2137" s="2" t="s">
        <v>213</v>
      </c>
      <c r="F2137" s="3"/>
    </row>
    <row r="2138" spans="1:6">
      <c r="A2138" s="2" t="s">
        <v>3462</v>
      </c>
      <c r="B2138" s="2" t="s">
        <v>210</v>
      </c>
      <c r="C2138" s="2" t="s">
        <v>3463</v>
      </c>
      <c r="D2138" s="2" t="s">
        <v>212</v>
      </c>
      <c r="E2138" s="2" t="s">
        <v>3464</v>
      </c>
      <c r="F2138" s="3"/>
    </row>
    <row r="2139" spans="1:6">
      <c r="A2139" s="2" t="s">
        <v>3465</v>
      </c>
      <c r="B2139" s="2" t="s">
        <v>210</v>
      </c>
      <c r="C2139" s="2" t="s">
        <v>3463</v>
      </c>
      <c r="D2139" s="2" t="s">
        <v>212</v>
      </c>
      <c r="E2139" s="2" t="s">
        <v>3464</v>
      </c>
      <c r="F2139" s="3"/>
    </row>
    <row r="2140" spans="1:6">
      <c r="A2140" s="2" t="s">
        <v>3466</v>
      </c>
      <c r="B2140" s="2" t="s">
        <v>210</v>
      </c>
      <c r="C2140" s="2" t="s">
        <v>3463</v>
      </c>
      <c r="D2140" s="2" t="s">
        <v>212</v>
      </c>
      <c r="E2140" s="2" t="s">
        <v>3464</v>
      </c>
      <c r="F2140" s="3"/>
    </row>
    <row r="2141" spans="1:6">
      <c r="A2141" s="2" t="s">
        <v>3467</v>
      </c>
      <c r="B2141" s="2" t="s">
        <v>210</v>
      </c>
      <c r="C2141" s="2" t="s">
        <v>3463</v>
      </c>
      <c r="D2141" s="2" t="s">
        <v>212</v>
      </c>
      <c r="E2141" s="2" t="s">
        <v>3464</v>
      </c>
      <c r="F2141" s="3"/>
    </row>
    <row r="2142" spans="1:6">
      <c r="A2142" s="2" t="s">
        <v>3468</v>
      </c>
      <c r="B2142" s="2" t="s">
        <v>210</v>
      </c>
      <c r="C2142" s="2" t="s">
        <v>3469</v>
      </c>
      <c r="D2142" s="2" t="s">
        <v>212</v>
      </c>
      <c r="E2142" s="2" t="s">
        <v>223</v>
      </c>
      <c r="F2142" s="3"/>
    </row>
    <row r="2143" spans="1:6">
      <c r="A2143" s="2"/>
      <c r="B2143" s="2" t="s">
        <v>210</v>
      </c>
      <c r="C2143" s="2" t="s">
        <v>3470</v>
      </c>
      <c r="D2143" s="2" t="s">
        <v>212</v>
      </c>
      <c r="E2143" s="2" t="s">
        <v>118</v>
      </c>
      <c r="F2143" s="3"/>
    </row>
    <row r="2144" spans="1:6">
      <c r="A2144" s="2" t="s">
        <v>3471</v>
      </c>
      <c r="B2144" s="2" t="s">
        <v>210</v>
      </c>
      <c r="C2144" s="2" t="s">
        <v>3472</v>
      </c>
      <c r="D2144" s="2" t="s">
        <v>212</v>
      </c>
      <c r="E2144" s="2" t="s">
        <v>213</v>
      </c>
      <c r="F2144" s="3"/>
    </row>
    <row r="2145" spans="1:6">
      <c r="A2145" s="2" t="s">
        <v>3473</v>
      </c>
      <c r="B2145" s="2" t="s">
        <v>210</v>
      </c>
      <c r="C2145" s="2" t="s">
        <v>3472</v>
      </c>
      <c r="D2145" s="2" t="s">
        <v>212</v>
      </c>
      <c r="E2145" s="2" t="s">
        <v>272</v>
      </c>
      <c r="F2145" s="3"/>
    </row>
    <row r="2146" spans="1:6">
      <c r="A2146" s="2" t="s">
        <v>3191</v>
      </c>
      <c r="B2146" s="2" t="s">
        <v>210</v>
      </c>
      <c r="C2146" s="2" t="s">
        <v>3472</v>
      </c>
      <c r="D2146" s="2" t="s">
        <v>212</v>
      </c>
      <c r="E2146" s="2" t="s">
        <v>272</v>
      </c>
      <c r="F2146" s="3"/>
    </row>
    <row r="2147" spans="1:6">
      <c r="A2147" s="2" t="s">
        <v>3474</v>
      </c>
      <c r="B2147" s="2" t="s">
        <v>210</v>
      </c>
      <c r="C2147" s="2" t="s">
        <v>3472</v>
      </c>
      <c r="D2147" s="2" t="s">
        <v>212</v>
      </c>
      <c r="E2147" s="2" t="s">
        <v>213</v>
      </c>
      <c r="F2147" s="3"/>
    </row>
    <row r="2148" spans="1:6">
      <c r="A2148" s="2" t="s">
        <v>3475</v>
      </c>
      <c r="B2148" s="2" t="s">
        <v>210</v>
      </c>
      <c r="C2148" s="2" t="s">
        <v>3472</v>
      </c>
      <c r="D2148" s="2" t="s">
        <v>212</v>
      </c>
      <c r="E2148" s="2" t="s">
        <v>213</v>
      </c>
      <c r="F2148" s="3"/>
    </row>
    <row r="2149" spans="1:6">
      <c r="A2149" s="2" t="s">
        <v>3476</v>
      </c>
      <c r="B2149" s="2" t="s">
        <v>210</v>
      </c>
      <c r="C2149" s="2" t="s">
        <v>3477</v>
      </c>
      <c r="D2149" s="2" t="s">
        <v>212</v>
      </c>
      <c r="E2149" s="2" t="s">
        <v>213</v>
      </c>
      <c r="F2149" s="3"/>
    </row>
    <row r="2150" spans="1:6">
      <c r="A2150" s="2" t="s">
        <v>3478</v>
      </c>
      <c r="B2150" s="2" t="s">
        <v>210</v>
      </c>
      <c r="C2150" s="2" t="s">
        <v>3479</v>
      </c>
      <c r="D2150" s="2" t="s">
        <v>219</v>
      </c>
      <c r="E2150" s="2" t="s">
        <v>426</v>
      </c>
      <c r="F2150" s="3"/>
    </row>
    <row r="2151" spans="1:6">
      <c r="A2151" s="2" t="s">
        <v>3480</v>
      </c>
      <c r="B2151" s="2" t="s">
        <v>210</v>
      </c>
      <c r="C2151" s="2" t="s">
        <v>3481</v>
      </c>
      <c r="D2151" s="2" t="s">
        <v>212</v>
      </c>
      <c r="E2151" s="2" t="s">
        <v>2963</v>
      </c>
      <c r="F2151" s="3"/>
    </row>
    <row r="2152" spans="1:6">
      <c r="A2152" s="2" t="s">
        <v>3482</v>
      </c>
      <c r="B2152" s="2" t="s">
        <v>210</v>
      </c>
      <c r="C2152" s="2" t="s">
        <v>3483</v>
      </c>
      <c r="D2152" s="2" t="s">
        <v>212</v>
      </c>
      <c r="E2152" s="2" t="s">
        <v>2289</v>
      </c>
      <c r="F2152" s="3"/>
    </row>
    <row r="2153" spans="1:6">
      <c r="A2153" s="2" t="s">
        <v>3484</v>
      </c>
      <c r="B2153" s="2" t="s">
        <v>210</v>
      </c>
      <c r="C2153" s="2" t="s">
        <v>3485</v>
      </c>
      <c r="D2153" s="2" t="s">
        <v>212</v>
      </c>
      <c r="E2153" s="2" t="s">
        <v>2289</v>
      </c>
      <c r="F2153" s="3"/>
    </row>
    <row r="2154" spans="1:6">
      <c r="A2154" s="2" t="s">
        <v>3486</v>
      </c>
      <c r="B2154" s="2" t="s">
        <v>210</v>
      </c>
      <c r="C2154" s="2" t="s">
        <v>3485</v>
      </c>
      <c r="D2154" s="2" t="s">
        <v>212</v>
      </c>
      <c r="E2154" s="2" t="s">
        <v>2289</v>
      </c>
      <c r="F2154" s="3"/>
    </row>
    <row r="2155" spans="1:6">
      <c r="A2155" s="2" t="s">
        <v>3487</v>
      </c>
      <c r="B2155" s="2" t="s">
        <v>210</v>
      </c>
      <c r="C2155" s="2" t="s">
        <v>3488</v>
      </c>
      <c r="D2155" s="2" t="s">
        <v>212</v>
      </c>
      <c r="E2155" s="2" t="s">
        <v>3489</v>
      </c>
      <c r="F2155" s="3"/>
    </row>
    <row r="2156" spans="1:6">
      <c r="A2156" s="2" t="s">
        <v>3490</v>
      </c>
      <c r="B2156" s="2" t="s">
        <v>210</v>
      </c>
      <c r="C2156" s="2" t="s">
        <v>3491</v>
      </c>
      <c r="D2156" s="2" t="s">
        <v>212</v>
      </c>
      <c r="E2156" s="2" t="s">
        <v>3489</v>
      </c>
      <c r="F2156" s="3"/>
    </row>
    <row r="2157" spans="1:6">
      <c r="A2157" s="2" t="s">
        <v>3492</v>
      </c>
      <c r="B2157" s="2" t="s">
        <v>210</v>
      </c>
      <c r="C2157" s="2" t="s">
        <v>3493</v>
      </c>
      <c r="D2157" s="2" t="s">
        <v>212</v>
      </c>
      <c r="E2157" s="2" t="s">
        <v>3489</v>
      </c>
      <c r="F2157" s="3"/>
    </row>
    <row r="2158" spans="1:6">
      <c r="A2158" s="2" t="s">
        <v>3494</v>
      </c>
      <c r="B2158" s="2" t="s">
        <v>210</v>
      </c>
      <c r="C2158" s="2" t="s">
        <v>3495</v>
      </c>
      <c r="D2158" s="2" t="s">
        <v>212</v>
      </c>
      <c r="E2158" s="2" t="s">
        <v>3496</v>
      </c>
      <c r="F2158" s="3"/>
    </row>
    <row r="2159" spans="1:6">
      <c r="A2159" s="2" t="s">
        <v>3497</v>
      </c>
      <c r="B2159" s="2" t="s">
        <v>210</v>
      </c>
      <c r="C2159" s="2" t="s">
        <v>3498</v>
      </c>
      <c r="D2159" s="2" t="s">
        <v>212</v>
      </c>
      <c r="E2159" s="2" t="s">
        <v>3489</v>
      </c>
      <c r="F2159" s="3"/>
    </row>
    <row r="2160" spans="1:6">
      <c r="A2160" s="2" t="s">
        <v>3499</v>
      </c>
      <c r="B2160" s="2" t="s">
        <v>210</v>
      </c>
      <c r="C2160" s="2" t="s">
        <v>3500</v>
      </c>
      <c r="D2160" s="2" t="s">
        <v>212</v>
      </c>
      <c r="E2160" s="2" t="s">
        <v>3496</v>
      </c>
      <c r="F2160" s="3"/>
    </row>
    <row r="2161" spans="1:6">
      <c r="A2161" s="2" t="s">
        <v>3501</v>
      </c>
      <c r="B2161" s="2" t="s">
        <v>210</v>
      </c>
      <c r="C2161" s="2" t="s">
        <v>3502</v>
      </c>
      <c r="D2161" s="2" t="s">
        <v>212</v>
      </c>
      <c r="E2161" s="2" t="s">
        <v>3496</v>
      </c>
      <c r="F2161" s="3"/>
    </row>
    <row r="2162" spans="1:6">
      <c r="A2162" s="2" t="s">
        <v>3503</v>
      </c>
      <c r="B2162" s="2" t="s">
        <v>210</v>
      </c>
      <c r="C2162" s="2" t="s">
        <v>3504</v>
      </c>
      <c r="D2162" s="2" t="s">
        <v>212</v>
      </c>
      <c r="E2162" s="2" t="s">
        <v>3496</v>
      </c>
      <c r="F2162" s="3"/>
    </row>
    <row r="2163" spans="1:6">
      <c r="A2163" s="2" t="s">
        <v>3505</v>
      </c>
      <c r="B2163" s="2" t="s">
        <v>210</v>
      </c>
      <c r="C2163" s="2" t="s">
        <v>3506</v>
      </c>
      <c r="D2163" s="2" t="s">
        <v>212</v>
      </c>
      <c r="E2163" s="2" t="s">
        <v>3496</v>
      </c>
      <c r="F2163" s="3"/>
    </row>
    <row r="2164" spans="1:6">
      <c r="A2164" s="2" t="s">
        <v>3507</v>
      </c>
      <c r="B2164" s="2" t="s">
        <v>210</v>
      </c>
      <c r="C2164" s="2" t="s">
        <v>3508</v>
      </c>
      <c r="D2164" s="2" t="s">
        <v>212</v>
      </c>
      <c r="E2164" s="2" t="s">
        <v>3496</v>
      </c>
      <c r="F2164" s="3"/>
    </row>
    <row r="2165" spans="1:6">
      <c r="A2165" s="2" t="s">
        <v>3509</v>
      </c>
      <c r="B2165" s="2" t="s">
        <v>210</v>
      </c>
      <c r="C2165" s="2" t="s">
        <v>3510</v>
      </c>
      <c r="D2165" s="2" t="s">
        <v>212</v>
      </c>
      <c r="E2165" s="2" t="s">
        <v>3496</v>
      </c>
      <c r="F2165" s="3"/>
    </row>
    <row r="2166" spans="1:6">
      <c r="A2166" s="2" t="s">
        <v>3511</v>
      </c>
      <c r="B2166" s="2" t="s">
        <v>210</v>
      </c>
      <c r="C2166" s="2" t="s">
        <v>3512</v>
      </c>
      <c r="D2166" s="2" t="s">
        <v>212</v>
      </c>
      <c r="E2166" s="2" t="s">
        <v>3496</v>
      </c>
      <c r="F2166" s="3"/>
    </row>
    <row r="2167" spans="1:6">
      <c r="A2167" s="2"/>
      <c r="B2167" s="2" t="s">
        <v>210</v>
      </c>
      <c r="C2167" s="2" t="s">
        <v>3512</v>
      </c>
      <c r="D2167" s="2" t="s">
        <v>212</v>
      </c>
      <c r="E2167" s="2" t="s">
        <v>3496</v>
      </c>
      <c r="F2167" s="3"/>
    </row>
    <row r="2168" spans="1:6">
      <c r="A2168" s="2" t="s">
        <v>3513</v>
      </c>
      <c r="B2168" s="2" t="s">
        <v>210</v>
      </c>
      <c r="C2168" s="2" t="s">
        <v>3514</v>
      </c>
      <c r="D2168" s="2" t="s">
        <v>212</v>
      </c>
      <c r="E2168" s="2" t="s">
        <v>3496</v>
      </c>
      <c r="F2168" s="3"/>
    </row>
    <row r="2169" spans="1:6">
      <c r="A2169" s="2" t="s">
        <v>3515</v>
      </c>
      <c r="B2169" s="2" t="s">
        <v>210</v>
      </c>
      <c r="C2169" s="2" t="s">
        <v>3516</v>
      </c>
      <c r="D2169" s="2" t="s">
        <v>212</v>
      </c>
      <c r="E2169" s="2" t="s">
        <v>3496</v>
      </c>
      <c r="F2169" s="3"/>
    </row>
    <row r="2170" spans="1:6">
      <c r="A2170" s="2" t="s">
        <v>3517</v>
      </c>
      <c r="B2170" s="2" t="s">
        <v>210</v>
      </c>
      <c r="C2170" s="2" t="s">
        <v>3518</v>
      </c>
      <c r="D2170" s="2" t="s">
        <v>212</v>
      </c>
      <c r="E2170" s="2" t="s">
        <v>3496</v>
      </c>
      <c r="F2170" s="3"/>
    </row>
    <row r="2171" spans="1:6">
      <c r="A2171" s="2" t="s">
        <v>3519</v>
      </c>
      <c r="B2171" s="2" t="s">
        <v>210</v>
      </c>
      <c r="C2171" s="2" t="s">
        <v>3520</v>
      </c>
      <c r="D2171" s="2" t="s">
        <v>212</v>
      </c>
      <c r="E2171" s="2" t="s">
        <v>3496</v>
      </c>
      <c r="F2171" s="3"/>
    </row>
    <row r="2172" spans="1:6">
      <c r="A2172" s="2" t="s">
        <v>3521</v>
      </c>
      <c r="B2172" s="2" t="s">
        <v>210</v>
      </c>
      <c r="C2172" s="2" t="s">
        <v>3522</v>
      </c>
      <c r="D2172" s="2" t="s">
        <v>212</v>
      </c>
      <c r="E2172" s="2" t="s">
        <v>3496</v>
      </c>
      <c r="F2172" s="3"/>
    </row>
    <row r="2173" spans="1:6">
      <c r="A2173" s="2" t="s">
        <v>3523</v>
      </c>
      <c r="B2173" s="2" t="s">
        <v>210</v>
      </c>
      <c r="C2173" s="2" t="s">
        <v>3524</v>
      </c>
      <c r="D2173" s="2" t="s">
        <v>212</v>
      </c>
      <c r="E2173" s="2" t="s">
        <v>3496</v>
      </c>
      <c r="F2173" s="3"/>
    </row>
    <row r="2174" spans="1:6">
      <c r="A2174" s="2" t="s">
        <v>3525</v>
      </c>
      <c r="B2174" s="2" t="s">
        <v>210</v>
      </c>
      <c r="C2174" s="2" t="s">
        <v>3526</v>
      </c>
      <c r="D2174" s="2" t="s">
        <v>212</v>
      </c>
      <c r="E2174" s="2" t="s">
        <v>3496</v>
      </c>
      <c r="F2174" s="3"/>
    </row>
    <row r="2175" spans="1:6">
      <c r="A2175" s="2" t="s">
        <v>3527</v>
      </c>
      <c r="B2175" s="2" t="s">
        <v>210</v>
      </c>
      <c r="C2175" s="2" t="s">
        <v>3528</v>
      </c>
      <c r="D2175" s="2" t="s">
        <v>212</v>
      </c>
      <c r="E2175" s="2" t="s">
        <v>3496</v>
      </c>
      <c r="F2175" s="3"/>
    </row>
    <row r="2176" spans="1:6">
      <c r="A2176" s="2" t="s">
        <v>3529</v>
      </c>
      <c r="B2176" s="2" t="s">
        <v>210</v>
      </c>
      <c r="C2176" s="2" t="s">
        <v>3530</v>
      </c>
      <c r="D2176" s="2" t="s">
        <v>212</v>
      </c>
      <c r="E2176" s="2" t="s">
        <v>3496</v>
      </c>
      <c r="F2176" s="3"/>
    </row>
    <row r="2177" spans="1:6">
      <c r="A2177" s="2" t="s">
        <v>3531</v>
      </c>
      <c r="B2177" s="2" t="s">
        <v>210</v>
      </c>
      <c r="C2177" s="2" t="s">
        <v>3532</v>
      </c>
      <c r="D2177" s="2" t="s">
        <v>212</v>
      </c>
      <c r="E2177" s="2" t="s">
        <v>3496</v>
      </c>
      <c r="F2177" s="3"/>
    </row>
    <row r="2178" spans="1:6">
      <c r="A2178" s="2" t="s">
        <v>3533</v>
      </c>
      <c r="B2178" s="2" t="s">
        <v>210</v>
      </c>
      <c r="C2178" s="2" t="s">
        <v>3534</v>
      </c>
      <c r="D2178" s="2" t="s">
        <v>212</v>
      </c>
      <c r="E2178" s="2" t="s">
        <v>3496</v>
      </c>
      <c r="F2178" s="3"/>
    </row>
    <row r="2179" spans="1:6">
      <c r="A2179" s="2" t="s">
        <v>3535</v>
      </c>
      <c r="B2179" s="2" t="s">
        <v>210</v>
      </c>
      <c r="C2179" s="2" t="s">
        <v>3536</v>
      </c>
      <c r="D2179" s="2" t="s">
        <v>212</v>
      </c>
      <c r="E2179" s="2" t="s">
        <v>3496</v>
      </c>
      <c r="F2179" s="3"/>
    </row>
    <row r="2180" spans="1:6">
      <c r="A2180" s="2" t="s">
        <v>3537</v>
      </c>
      <c r="B2180" s="2" t="s">
        <v>210</v>
      </c>
      <c r="C2180" s="2" t="s">
        <v>3538</v>
      </c>
      <c r="D2180" s="2" t="s">
        <v>212</v>
      </c>
      <c r="E2180" s="2" t="s">
        <v>3496</v>
      </c>
      <c r="F2180" s="3"/>
    </row>
    <row r="2181" spans="1:6">
      <c r="A2181" s="2" t="s">
        <v>3539</v>
      </c>
      <c r="B2181" s="2" t="s">
        <v>210</v>
      </c>
      <c r="C2181" s="2" t="s">
        <v>3540</v>
      </c>
      <c r="D2181" s="2" t="s">
        <v>212</v>
      </c>
      <c r="E2181" s="2" t="s">
        <v>3496</v>
      </c>
      <c r="F2181" s="3"/>
    </row>
    <row r="2182" spans="1:6">
      <c r="A2182" s="2" t="s">
        <v>3541</v>
      </c>
      <c r="B2182" s="2" t="s">
        <v>210</v>
      </c>
      <c r="C2182" s="2" t="s">
        <v>3542</v>
      </c>
      <c r="D2182" s="2" t="s">
        <v>212</v>
      </c>
      <c r="E2182" s="2" t="s">
        <v>3496</v>
      </c>
      <c r="F2182" s="3"/>
    </row>
    <row r="2183" spans="1:6">
      <c r="A2183" s="2" t="s">
        <v>3543</v>
      </c>
      <c r="B2183" s="2" t="s">
        <v>210</v>
      </c>
      <c r="C2183" s="2" t="s">
        <v>3544</v>
      </c>
      <c r="D2183" s="2" t="s">
        <v>212</v>
      </c>
      <c r="E2183" s="2" t="s">
        <v>3496</v>
      </c>
      <c r="F2183" s="3"/>
    </row>
    <row r="2184" spans="1:6">
      <c r="A2184" s="2" t="s">
        <v>3545</v>
      </c>
      <c r="B2184" s="2" t="s">
        <v>210</v>
      </c>
      <c r="C2184" s="2" t="s">
        <v>3546</v>
      </c>
      <c r="D2184" s="2" t="s">
        <v>212</v>
      </c>
      <c r="E2184" s="2" t="s">
        <v>3496</v>
      </c>
      <c r="F2184" s="3"/>
    </row>
    <row r="2185" spans="1:6">
      <c r="A2185" s="2" t="s">
        <v>3547</v>
      </c>
      <c r="B2185" s="2" t="s">
        <v>210</v>
      </c>
      <c r="C2185" s="2" t="s">
        <v>3548</v>
      </c>
      <c r="D2185" s="2" t="s">
        <v>212</v>
      </c>
      <c r="E2185" s="2" t="s">
        <v>3496</v>
      </c>
      <c r="F2185" s="3"/>
    </row>
    <row r="2186" spans="1:6">
      <c r="A2186" s="2" t="s">
        <v>3549</v>
      </c>
      <c r="B2186" s="2" t="s">
        <v>210</v>
      </c>
      <c r="C2186" s="2" t="s">
        <v>3550</v>
      </c>
      <c r="D2186" s="2" t="s">
        <v>212</v>
      </c>
      <c r="E2186" s="2" t="s">
        <v>3496</v>
      </c>
      <c r="F2186" s="3"/>
    </row>
    <row r="2187" spans="1:6">
      <c r="A2187" s="2" t="s">
        <v>3551</v>
      </c>
      <c r="B2187" s="2" t="s">
        <v>210</v>
      </c>
      <c r="C2187" s="2" t="s">
        <v>3552</v>
      </c>
      <c r="D2187" s="2" t="s">
        <v>212</v>
      </c>
      <c r="E2187" s="2" t="s">
        <v>3496</v>
      </c>
      <c r="F2187" s="3"/>
    </row>
    <row r="2188" spans="1:6">
      <c r="A2188" s="2" t="s">
        <v>3553</v>
      </c>
      <c r="B2188" s="2" t="s">
        <v>210</v>
      </c>
      <c r="C2188" s="2" t="s">
        <v>3554</v>
      </c>
      <c r="D2188" s="2" t="s">
        <v>212</v>
      </c>
      <c r="E2188" s="2" t="s">
        <v>3496</v>
      </c>
      <c r="F2188" s="3"/>
    </row>
    <row r="2189" spans="1:6">
      <c r="A2189" s="2" t="s">
        <v>3555</v>
      </c>
      <c r="B2189" s="2" t="s">
        <v>210</v>
      </c>
      <c r="C2189" s="2" t="s">
        <v>3556</v>
      </c>
      <c r="D2189" s="2" t="s">
        <v>212</v>
      </c>
      <c r="E2189" s="2" t="s">
        <v>3496</v>
      </c>
      <c r="F2189" s="3"/>
    </row>
    <row r="2190" spans="1:6">
      <c r="A2190" s="2" t="s">
        <v>3557</v>
      </c>
      <c r="B2190" s="2" t="s">
        <v>210</v>
      </c>
      <c r="C2190" s="2" t="s">
        <v>3558</v>
      </c>
      <c r="D2190" s="2" t="s">
        <v>212</v>
      </c>
      <c r="E2190" s="2" t="s">
        <v>3496</v>
      </c>
      <c r="F2190" s="3"/>
    </row>
    <row r="2191" spans="1:6">
      <c r="A2191" s="2" t="s">
        <v>3559</v>
      </c>
      <c r="B2191" s="2" t="s">
        <v>210</v>
      </c>
      <c r="C2191" s="2" t="s">
        <v>3560</v>
      </c>
      <c r="D2191" s="2" t="s">
        <v>212</v>
      </c>
      <c r="E2191" s="2" t="s">
        <v>3496</v>
      </c>
      <c r="F2191" s="3"/>
    </row>
    <row r="2192" spans="1:6">
      <c r="A2192" s="2" t="s">
        <v>3561</v>
      </c>
      <c r="B2192" s="2" t="s">
        <v>210</v>
      </c>
      <c r="C2192" s="2" t="s">
        <v>3562</v>
      </c>
      <c r="D2192" s="2" t="s">
        <v>212</v>
      </c>
      <c r="E2192" s="2" t="s">
        <v>3496</v>
      </c>
      <c r="F2192" s="3"/>
    </row>
    <row r="2193" spans="1:6">
      <c r="A2193" s="2" t="s">
        <v>3563</v>
      </c>
      <c r="B2193" s="2" t="s">
        <v>210</v>
      </c>
      <c r="C2193" s="2" t="s">
        <v>3564</v>
      </c>
      <c r="D2193" s="2" t="s">
        <v>212</v>
      </c>
      <c r="E2193" s="2" t="s">
        <v>3496</v>
      </c>
      <c r="F2193" s="3"/>
    </row>
    <row r="2194" spans="1:6">
      <c r="A2194" s="2" t="s">
        <v>3565</v>
      </c>
      <c r="B2194" s="2" t="s">
        <v>210</v>
      </c>
      <c r="C2194" s="2" t="s">
        <v>3566</v>
      </c>
      <c r="D2194" s="2" t="s">
        <v>212</v>
      </c>
      <c r="E2194" s="2" t="s">
        <v>3496</v>
      </c>
      <c r="F2194" s="3"/>
    </row>
    <row r="2195" spans="1:6">
      <c r="A2195" s="2" t="s">
        <v>3567</v>
      </c>
      <c r="B2195" s="2" t="s">
        <v>210</v>
      </c>
      <c r="C2195" s="2" t="s">
        <v>3568</v>
      </c>
      <c r="D2195" s="2" t="s">
        <v>212</v>
      </c>
      <c r="E2195" s="2" t="s">
        <v>3496</v>
      </c>
      <c r="F2195" s="3"/>
    </row>
    <row r="2196" spans="1:6">
      <c r="A2196" s="2" t="s">
        <v>3569</v>
      </c>
      <c r="B2196" s="2" t="s">
        <v>210</v>
      </c>
      <c r="C2196" s="2" t="s">
        <v>3570</v>
      </c>
      <c r="D2196" s="2" t="s">
        <v>212</v>
      </c>
      <c r="E2196" s="2" t="s">
        <v>3496</v>
      </c>
      <c r="F2196" s="3"/>
    </row>
    <row r="2197" spans="1:6">
      <c r="A2197" s="2" t="s">
        <v>3571</v>
      </c>
      <c r="B2197" s="2" t="s">
        <v>210</v>
      </c>
      <c r="C2197" s="2" t="s">
        <v>3572</v>
      </c>
      <c r="D2197" s="2" t="s">
        <v>212</v>
      </c>
      <c r="E2197" s="2" t="s">
        <v>3496</v>
      </c>
      <c r="F2197" s="3"/>
    </row>
    <row r="2198" spans="1:6">
      <c r="A2198" s="2" t="s">
        <v>3573</v>
      </c>
      <c r="B2198" s="2" t="s">
        <v>210</v>
      </c>
      <c r="C2198" s="2" t="s">
        <v>3574</v>
      </c>
      <c r="D2198" s="2" t="s">
        <v>212</v>
      </c>
      <c r="E2198" s="2" t="s">
        <v>3496</v>
      </c>
      <c r="F2198" s="3"/>
    </row>
    <row r="2199" spans="1:6">
      <c r="A2199" s="2" t="s">
        <v>3575</v>
      </c>
      <c r="B2199" s="2" t="s">
        <v>210</v>
      </c>
      <c r="C2199" s="2" t="s">
        <v>3576</v>
      </c>
      <c r="D2199" s="2" t="s">
        <v>212</v>
      </c>
      <c r="E2199" s="2" t="s">
        <v>3496</v>
      </c>
      <c r="F2199" s="3"/>
    </row>
    <row r="2200" spans="1:6">
      <c r="A2200" s="2" t="s">
        <v>3577</v>
      </c>
      <c r="B2200" s="2" t="s">
        <v>210</v>
      </c>
      <c r="C2200" s="2" t="s">
        <v>3578</v>
      </c>
      <c r="D2200" s="2" t="s">
        <v>212</v>
      </c>
      <c r="E2200" s="2" t="s">
        <v>3496</v>
      </c>
      <c r="F2200" s="3"/>
    </row>
    <row r="2201" spans="1:6">
      <c r="A2201" s="2" t="s">
        <v>3579</v>
      </c>
      <c r="B2201" s="2" t="s">
        <v>210</v>
      </c>
      <c r="C2201" s="2" t="s">
        <v>3580</v>
      </c>
      <c r="D2201" s="2" t="s">
        <v>212</v>
      </c>
      <c r="E2201" s="2" t="s">
        <v>3496</v>
      </c>
      <c r="F2201" s="3"/>
    </row>
    <row r="2202" spans="1:6">
      <c r="A2202" s="2" t="s">
        <v>3581</v>
      </c>
      <c r="B2202" s="2" t="s">
        <v>210</v>
      </c>
      <c r="C2202" s="2" t="s">
        <v>3582</v>
      </c>
      <c r="D2202" s="2" t="s">
        <v>212</v>
      </c>
      <c r="E2202" s="2" t="s">
        <v>3496</v>
      </c>
      <c r="F2202" s="3"/>
    </row>
    <row r="2203" spans="1:6">
      <c r="A2203" s="2" t="s">
        <v>3583</v>
      </c>
      <c r="B2203" s="2" t="s">
        <v>210</v>
      </c>
      <c r="C2203" s="2" t="s">
        <v>3584</v>
      </c>
      <c r="D2203" s="2" t="s">
        <v>212</v>
      </c>
      <c r="E2203" s="2" t="s">
        <v>3496</v>
      </c>
      <c r="F2203" s="3"/>
    </row>
    <row r="2204" spans="1:6">
      <c r="A2204" s="2" t="s">
        <v>3585</v>
      </c>
      <c r="B2204" s="2" t="s">
        <v>210</v>
      </c>
      <c r="C2204" s="2" t="s">
        <v>3586</v>
      </c>
      <c r="D2204" s="2" t="s">
        <v>212</v>
      </c>
      <c r="E2204" s="2" t="s">
        <v>3496</v>
      </c>
      <c r="F2204" s="3"/>
    </row>
    <row r="2205" spans="1:6">
      <c r="A2205" s="2" t="s">
        <v>3587</v>
      </c>
      <c r="B2205" s="2" t="s">
        <v>210</v>
      </c>
      <c r="C2205" s="2" t="s">
        <v>3588</v>
      </c>
      <c r="D2205" s="2" t="s">
        <v>212</v>
      </c>
      <c r="E2205" s="2" t="s">
        <v>3496</v>
      </c>
      <c r="F2205" s="3"/>
    </row>
    <row r="2206" spans="1:6">
      <c r="A2206" s="2" t="s">
        <v>3589</v>
      </c>
      <c r="B2206" s="2" t="s">
        <v>210</v>
      </c>
      <c r="C2206" s="2" t="s">
        <v>3590</v>
      </c>
      <c r="D2206" s="2" t="s">
        <v>212</v>
      </c>
      <c r="E2206" s="2" t="s">
        <v>3496</v>
      </c>
      <c r="F2206" s="3"/>
    </row>
    <row r="2207" spans="1:6">
      <c r="A2207" s="2" t="s">
        <v>3591</v>
      </c>
      <c r="B2207" s="2" t="s">
        <v>210</v>
      </c>
      <c r="C2207" s="2" t="s">
        <v>3592</v>
      </c>
      <c r="D2207" s="2" t="s">
        <v>212</v>
      </c>
      <c r="E2207" s="2" t="s">
        <v>3496</v>
      </c>
      <c r="F2207" s="3"/>
    </row>
    <row r="2208" spans="1:6">
      <c r="A2208" s="2" t="s">
        <v>3593</v>
      </c>
      <c r="B2208" s="2" t="s">
        <v>210</v>
      </c>
      <c r="C2208" s="2" t="s">
        <v>3594</v>
      </c>
      <c r="D2208" s="2" t="s">
        <v>212</v>
      </c>
      <c r="E2208" s="2" t="s">
        <v>3496</v>
      </c>
      <c r="F2208" s="3"/>
    </row>
    <row r="2209" spans="1:6">
      <c r="A2209" s="2" t="s">
        <v>3595</v>
      </c>
      <c r="B2209" s="2" t="s">
        <v>210</v>
      </c>
      <c r="C2209" s="2" t="s">
        <v>3596</v>
      </c>
      <c r="D2209" s="2" t="s">
        <v>212</v>
      </c>
      <c r="E2209" s="2" t="s">
        <v>3496</v>
      </c>
      <c r="F2209" s="3"/>
    </row>
    <row r="2210" spans="1:6">
      <c r="A2210" s="2" t="s">
        <v>3597</v>
      </c>
      <c r="B2210" s="2" t="s">
        <v>210</v>
      </c>
      <c r="C2210" s="2" t="s">
        <v>3598</v>
      </c>
      <c r="D2210" s="2" t="s">
        <v>212</v>
      </c>
      <c r="E2210" s="2" t="s">
        <v>3496</v>
      </c>
      <c r="F2210" s="3"/>
    </row>
    <row r="2211" spans="1:6">
      <c r="A2211" s="2" t="s">
        <v>3599</v>
      </c>
      <c r="B2211" s="2" t="s">
        <v>210</v>
      </c>
      <c r="C2211" s="2" t="s">
        <v>3600</v>
      </c>
      <c r="D2211" s="2" t="s">
        <v>212</v>
      </c>
      <c r="E2211" s="2" t="s">
        <v>3496</v>
      </c>
      <c r="F2211" s="3"/>
    </row>
    <row r="2212" spans="1:6">
      <c r="A2212" s="2" t="s">
        <v>3601</v>
      </c>
      <c r="B2212" s="2" t="s">
        <v>210</v>
      </c>
      <c r="C2212" s="2" t="s">
        <v>3602</v>
      </c>
      <c r="D2212" s="2" t="s">
        <v>212</v>
      </c>
      <c r="E2212" s="2" t="s">
        <v>3496</v>
      </c>
      <c r="F2212" s="3"/>
    </row>
    <row r="2213" spans="1:6">
      <c r="A2213" s="2" t="s">
        <v>3603</v>
      </c>
      <c r="B2213" s="2" t="s">
        <v>210</v>
      </c>
      <c r="C2213" s="2" t="s">
        <v>3604</v>
      </c>
      <c r="D2213" s="2" t="s">
        <v>212</v>
      </c>
      <c r="E2213" s="2" t="s">
        <v>3496</v>
      </c>
      <c r="F2213" s="3"/>
    </row>
    <row r="2214" spans="1:6">
      <c r="A2214" s="2" t="s">
        <v>3605</v>
      </c>
      <c r="B2214" s="2" t="s">
        <v>210</v>
      </c>
      <c r="C2214" s="2" t="s">
        <v>3606</v>
      </c>
      <c r="D2214" s="2" t="s">
        <v>212</v>
      </c>
      <c r="E2214" s="2" t="s">
        <v>3496</v>
      </c>
      <c r="F2214" s="3"/>
    </row>
    <row r="2215" spans="1:6">
      <c r="A2215" s="2" t="s">
        <v>3607</v>
      </c>
      <c r="B2215" s="2" t="s">
        <v>210</v>
      </c>
      <c r="C2215" s="2" t="s">
        <v>3608</v>
      </c>
      <c r="D2215" s="2" t="s">
        <v>212</v>
      </c>
      <c r="E2215" s="2" t="s">
        <v>3496</v>
      </c>
      <c r="F2215" s="3"/>
    </row>
    <row r="2216" spans="1:6">
      <c r="A2216" s="2" t="s">
        <v>3609</v>
      </c>
      <c r="B2216" s="2" t="s">
        <v>210</v>
      </c>
      <c r="C2216" s="2" t="s">
        <v>3610</v>
      </c>
      <c r="D2216" s="2" t="s">
        <v>212</v>
      </c>
      <c r="E2216" s="2" t="s">
        <v>3496</v>
      </c>
      <c r="F2216" s="3"/>
    </row>
    <row r="2217" spans="1:6">
      <c r="A2217" s="2" t="s">
        <v>3611</v>
      </c>
      <c r="B2217" s="2" t="s">
        <v>210</v>
      </c>
      <c r="C2217" s="2" t="s">
        <v>3612</v>
      </c>
      <c r="D2217" s="2" t="s">
        <v>212</v>
      </c>
      <c r="E2217" s="2" t="s">
        <v>3496</v>
      </c>
      <c r="F2217" s="3"/>
    </row>
    <row r="2218" spans="1:6">
      <c r="A2218" s="2" t="s">
        <v>3613</v>
      </c>
      <c r="B2218" s="2" t="s">
        <v>210</v>
      </c>
      <c r="C2218" s="2" t="s">
        <v>3614</v>
      </c>
      <c r="D2218" s="2" t="s">
        <v>212</v>
      </c>
      <c r="E2218" s="2" t="s">
        <v>3496</v>
      </c>
      <c r="F2218" s="3"/>
    </row>
    <row r="2219" spans="1:6">
      <c r="A2219" s="2" t="s">
        <v>3615</v>
      </c>
      <c r="B2219" s="2" t="s">
        <v>210</v>
      </c>
      <c r="C2219" s="2" t="s">
        <v>3616</v>
      </c>
      <c r="D2219" s="2" t="s">
        <v>212</v>
      </c>
      <c r="E2219" s="2" t="s">
        <v>3496</v>
      </c>
      <c r="F2219" s="3"/>
    </row>
    <row r="2220" spans="1:6">
      <c r="A2220" s="2" t="s">
        <v>3617</v>
      </c>
      <c r="B2220" s="2" t="s">
        <v>210</v>
      </c>
      <c r="C2220" s="2" t="s">
        <v>3618</v>
      </c>
      <c r="D2220" s="2" t="s">
        <v>212</v>
      </c>
      <c r="E2220" s="2" t="s">
        <v>3496</v>
      </c>
      <c r="F2220" s="3"/>
    </row>
    <row r="2221" spans="1:6">
      <c r="A2221" s="2" t="s">
        <v>3619</v>
      </c>
      <c r="B2221" s="2" t="s">
        <v>210</v>
      </c>
      <c r="C2221" s="2" t="s">
        <v>3620</v>
      </c>
      <c r="D2221" s="2" t="s">
        <v>212</v>
      </c>
      <c r="E2221" s="2" t="s">
        <v>3496</v>
      </c>
      <c r="F2221" s="3"/>
    </row>
    <row r="2222" spans="1:6">
      <c r="A2222" s="2" t="s">
        <v>3621</v>
      </c>
      <c r="B2222" s="2" t="s">
        <v>210</v>
      </c>
      <c r="C2222" s="2" t="s">
        <v>3622</v>
      </c>
      <c r="D2222" s="2" t="s">
        <v>212</v>
      </c>
      <c r="E2222" s="2" t="s">
        <v>3496</v>
      </c>
      <c r="F2222" s="3"/>
    </row>
    <row r="2223" spans="1:6">
      <c r="A2223" s="2" t="s">
        <v>3623</v>
      </c>
      <c r="B2223" s="2" t="s">
        <v>210</v>
      </c>
      <c r="C2223" s="2" t="s">
        <v>3624</v>
      </c>
      <c r="D2223" s="2" t="s">
        <v>212</v>
      </c>
      <c r="E2223" s="2" t="s">
        <v>3489</v>
      </c>
      <c r="F2223" s="3"/>
    </row>
    <row r="2224" spans="1:6">
      <c r="A2224" s="2" t="s">
        <v>3625</v>
      </c>
      <c r="B2224" s="2" t="s">
        <v>210</v>
      </c>
      <c r="C2224" s="2" t="s">
        <v>3626</v>
      </c>
      <c r="D2224" s="2" t="s">
        <v>212</v>
      </c>
      <c r="E2224" s="2" t="s">
        <v>3496</v>
      </c>
      <c r="F2224" s="3"/>
    </row>
    <row r="2225" spans="1:6">
      <c r="A2225" s="2" t="s">
        <v>3627</v>
      </c>
      <c r="B2225" s="2" t="s">
        <v>210</v>
      </c>
      <c r="C2225" s="2" t="s">
        <v>3628</v>
      </c>
      <c r="D2225" s="2" t="s">
        <v>212</v>
      </c>
      <c r="E2225" s="2" t="s">
        <v>3489</v>
      </c>
      <c r="F2225" s="3"/>
    </row>
    <row r="2226" spans="1:6">
      <c r="A2226" s="2" t="s">
        <v>3629</v>
      </c>
      <c r="B2226" s="2" t="s">
        <v>210</v>
      </c>
      <c r="C2226" s="2" t="s">
        <v>3630</v>
      </c>
      <c r="D2226" s="2" t="s">
        <v>212</v>
      </c>
      <c r="E2226" s="2" t="s">
        <v>3489</v>
      </c>
      <c r="F2226" s="3"/>
    </row>
    <row r="2227" spans="1:6">
      <c r="A2227" s="2" t="s">
        <v>3631</v>
      </c>
      <c r="B2227" s="2" t="s">
        <v>210</v>
      </c>
      <c r="C2227" s="2" t="s">
        <v>3632</v>
      </c>
      <c r="D2227" s="2" t="s">
        <v>212</v>
      </c>
      <c r="E2227" s="2" t="s">
        <v>3496</v>
      </c>
      <c r="F2227" s="3"/>
    </row>
    <row r="2228" spans="1:6">
      <c r="A2228" s="2" t="s">
        <v>3633</v>
      </c>
      <c r="B2228" s="2" t="s">
        <v>210</v>
      </c>
      <c r="C2228" s="2" t="s">
        <v>3634</v>
      </c>
      <c r="D2228" s="2" t="s">
        <v>212</v>
      </c>
      <c r="E2228" s="2" t="s">
        <v>3489</v>
      </c>
      <c r="F2228" s="3"/>
    </row>
    <row r="2229" spans="1:6">
      <c r="A2229" s="2" t="s">
        <v>3635</v>
      </c>
      <c r="B2229" s="2" t="s">
        <v>210</v>
      </c>
      <c r="C2229" s="2" t="s">
        <v>3636</v>
      </c>
      <c r="D2229" s="2" t="s">
        <v>212</v>
      </c>
      <c r="E2229" s="2" t="s">
        <v>3496</v>
      </c>
      <c r="F2229" s="3"/>
    </row>
    <row r="2230" spans="1:6">
      <c r="A2230" s="2" t="s">
        <v>3637</v>
      </c>
      <c r="B2230" s="2" t="s">
        <v>210</v>
      </c>
      <c r="C2230" s="2" t="s">
        <v>3638</v>
      </c>
      <c r="D2230" s="2" t="s">
        <v>212</v>
      </c>
      <c r="E2230" s="2" t="s">
        <v>3489</v>
      </c>
      <c r="F2230" s="3"/>
    </row>
    <row r="2231" spans="1:6">
      <c r="A2231" s="2" t="s">
        <v>3639</v>
      </c>
      <c r="B2231" s="2" t="s">
        <v>210</v>
      </c>
      <c r="C2231" s="2" t="s">
        <v>3640</v>
      </c>
      <c r="D2231" s="2" t="s">
        <v>212</v>
      </c>
      <c r="E2231" s="2" t="s">
        <v>3489</v>
      </c>
      <c r="F2231" s="3"/>
    </row>
    <row r="2232" spans="1:6">
      <c r="A2232" s="2"/>
      <c r="B2232" s="2" t="s">
        <v>210</v>
      </c>
      <c r="C2232" s="2" t="s">
        <v>3641</v>
      </c>
      <c r="D2232" s="2" t="s">
        <v>212</v>
      </c>
      <c r="E2232" s="2" t="s">
        <v>3489</v>
      </c>
      <c r="F2232" s="3"/>
    </row>
    <row r="2233" spans="1:6">
      <c r="A2233" s="2" t="s">
        <v>3642</v>
      </c>
      <c r="B2233" s="2" t="s">
        <v>210</v>
      </c>
      <c r="C2233" s="2" t="s">
        <v>3643</v>
      </c>
      <c r="D2233" s="2" t="s">
        <v>212</v>
      </c>
      <c r="E2233" s="2" t="s">
        <v>3489</v>
      </c>
      <c r="F2233" s="3"/>
    </row>
    <row r="2234" spans="1:6">
      <c r="A2234" s="2" t="s">
        <v>3644</v>
      </c>
      <c r="B2234" s="2" t="s">
        <v>210</v>
      </c>
      <c r="C2234" s="2" t="s">
        <v>3645</v>
      </c>
      <c r="D2234" s="2" t="s">
        <v>212</v>
      </c>
      <c r="E2234" s="2" t="s">
        <v>3489</v>
      </c>
      <c r="F2234" s="3"/>
    </row>
    <row r="2235" spans="1:6">
      <c r="A2235" s="2" t="s">
        <v>3646</v>
      </c>
      <c r="B2235" s="2" t="s">
        <v>210</v>
      </c>
      <c r="C2235" s="2" t="s">
        <v>3647</v>
      </c>
      <c r="D2235" s="2" t="s">
        <v>212</v>
      </c>
      <c r="E2235" s="2" t="s">
        <v>3489</v>
      </c>
      <c r="F2235" s="3"/>
    </row>
    <row r="2236" spans="1:6">
      <c r="A2236" s="2" t="s">
        <v>3648</v>
      </c>
      <c r="B2236" s="2" t="s">
        <v>210</v>
      </c>
      <c r="C2236" s="2" t="s">
        <v>3649</v>
      </c>
      <c r="D2236" s="2" t="s">
        <v>212</v>
      </c>
      <c r="E2236" s="2" t="s">
        <v>3489</v>
      </c>
      <c r="F2236" s="3"/>
    </row>
    <row r="2237" spans="1:6">
      <c r="A2237" s="2" t="s">
        <v>3650</v>
      </c>
      <c r="B2237" s="2" t="s">
        <v>210</v>
      </c>
      <c r="C2237" s="2" t="s">
        <v>3651</v>
      </c>
      <c r="D2237" s="2" t="s">
        <v>212</v>
      </c>
      <c r="E2237" s="2" t="s">
        <v>3489</v>
      </c>
      <c r="F2237" s="3"/>
    </row>
    <row r="2238" spans="1:6">
      <c r="A2238" s="2" t="s">
        <v>3652</v>
      </c>
      <c r="B2238" s="2" t="s">
        <v>210</v>
      </c>
      <c r="C2238" s="2" t="s">
        <v>3653</v>
      </c>
      <c r="D2238" s="2" t="s">
        <v>212</v>
      </c>
      <c r="E2238" s="2" t="s">
        <v>3489</v>
      </c>
      <c r="F2238" s="3"/>
    </row>
    <row r="2239" spans="1:6">
      <c r="A2239" s="2" t="s">
        <v>3654</v>
      </c>
      <c r="B2239" s="2" t="s">
        <v>210</v>
      </c>
      <c r="C2239" s="2" t="s">
        <v>3655</v>
      </c>
      <c r="D2239" s="2" t="s">
        <v>212</v>
      </c>
      <c r="E2239" s="2" t="s">
        <v>3489</v>
      </c>
      <c r="F2239" s="3"/>
    </row>
    <row r="2240" spans="1:6">
      <c r="A2240" s="2" t="s">
        <v>3656</v>
      </c>
      <c r="B2240" s="2" t="s">
        <v>210</v>
      </c>
      <c r="C2240" s="2" t="s">
        <v>3657</v>
      </c>
      <c r="D2240" s="2" t="s">
        <v>212</v>
      </c>
      <c r="E2240" s="2" t="s">
        <v>3489</v>
      </c>
      <c r="F2240" s="3"/>
    </row>
    <row r="2241" spans="1:6">
      <c r="A2241" s="2" t="s">
        <v>3658</v>
      </c>
      <c r="B2241" s="2" t="s">
        <v>210</v>
      </c>
      <c r="C2241" s="2" t="s">
        <v>3659</v>
      </c>
      <c r="D2241" s="2" t="s">
        <v>212</v>
      </c>
      <c r="E2241" s="2" t="s">
        <v>3489</v>
      </c>
      <c r="F2241" s="3"/>
    </row>
    <row r="2242" spans="1:6">
      <c r="A2242" s="2" t="s">
        <v>3660</v>
      </c>
      <c r="B2242" s="2" t="s">
        <v>210</v>
      </c>
      <c r="C2242" s="2" t="s">
        <v>3661</v>
      </c>
      <c r="D2242" s="2" t="s">
        <v>212</v>
      </c>
      <c r="E2242" s="2" t="s">
        <v>3489</v>
      </c>
      <c r="F2242" s="3"/>
    </row>
    <row r="2243" spans="1:6">
      <c r="A2243" s="2" t="s">
        <v>3662</v>
      </c>
      <c r="B2243" s="2" t="s">
        <v>210</v>
      </c>
      <c r="C2243" s="2" t="s">
        <v>3663</v>
      </c>
      <c r="D2243" s="2" t="s">
        <v>212</v>
      </c>
      <c r="E2243" s="2" t="s">
        <v>3489</v>
      </c>
      <c r="F2243" s="3"/>
    </row>
    <row r="2244" spans="1:6">
      <c r="A2244" s="2" t="s">
        <v>3664</v>
      </c>
      <c r="B2244" s="2" t="s">
        <v>210</v>
      </c>
      <c r="C2244" s="2" t="s">
        <v>3665</v>
      </c>
      <c r="D2244" s="2" t="s">
        <v>212</v>
      </c>
      <c r="E2244" s="2" t="s">
        <v>3496</v>
      </c>
      <c r="F2244" s="3"/>
    </row>
    <row r="2245" spans="1:6">
      <c r="A2245" s="2"/>
      <c r="B2245" s="2" t="s">
        <v>210</v>
      </c>
      <c r="C2245" s="2" t="s">
        <v>3666</v>
      </c>
      <c r="D2245" s="2" t="s">
        <v>212</v>
      </c>
      <c r="E2245" s="2" t="s">
        <v>3489</v>
      </c>
      <c r="F2245" s="3"/>
    </row>
    <row r="2246" spans="1:6">
      <c r="A2246" s="2" t="s">
        <v>3667</v>
      </c>
      <c r="B2246" s="2" t="s">
        <v>210</v>
      </c>
      <c r="C2246" s="2" t="s">
        <v>3668</v>
      </c>
      <c r="D2246" s="2" t="s">
        <v>212</v>
      </c>
      <c r="E2246" s="2" t="s">
        <v>3489</v>
      </c>
      <c r="F2246" s="3"/>
    </row>
    <row r="2247" spans="1:6">
      <c r="A2247" s="2" t="s">
        <v>3669</v>
      </c>
      <c r="B2247" s="2" t="s">
        <v>210</v>
      </c>
      <c r="C2247" s="2" t="s">
        <v>3670</v>
      </c>
      <c r="D2247" s="2" t="s">
        <v>212</v>
      </c>
      <c r="E2247" s="2" t="s">
        <v>3489</v>
      </c>
      <c r="F2247" s="3"/>
    </row>
    <row r="2248" spans="1:6">
      <c r="A2248" s="2" t="s">
        <v>3671</v>
      </c>
      <c r="B2248" s="2" t="s">
        <v>210</v>
      </c>
      <c r="C2248" s="2" t="s">
        <v>3672</v>
      </c>
      <c r="D2248" s="2" t="s">
        <v>212</v>
      </c>
      <c r="E2248" s="2" t="s">
        <v>3489</v>
      </c>
      <c r="F2248" s="3"/>
    </row>
    <row r="2249" spans="1:6">
      <c r="A2249" s="2" t="s">
        <v>3673</v>
      </c>
      <c r="B2249" s="2" t="s">
        <v>210</v>
      </c>
      <c r="C2249" s="2" t="s">
        <v>3674</v>
      </c>
      <c r="D2249" s="2" t="s">
        <v>212</v>
      </c>
      <c r="E2249" s="2" t="s">
        <v>3489</v>
      </c>
      <c r="F2249" s="3"/>
    </row>
    <row r="2250" spans="1:6">
      <c r="A2250" s="2" t="s">
        <v>3675</v>
      </c>
      <c r="B2250" s="2" t="s">
        <v>210</v>
      </c>
      <c r="C2250" s="2" t="s">
        <v>3676</v>
      </c>
      <c r="D2250" s="2" t="s">
        <v>212</v>
      </c>
      <c r="E2250" s="2" t="s">
        <v>3489</v>
      </c>
      <c r="F2250" s="3"/>
    </row>
    <row r="2251" spans="1:6">
      <c r="A2251" s="2" t="s">
        <v>3677</v>
      </c>
      <c r="B2251" s="2" t="s">
        <v>210</v>
      </c>
      <c r="C2251" s="2" t="s">
        <v>3678</v>
      </c>
      <c r="D2251" s="2" t="s">
        <v>212</v>
      </c>
      <c r="E2251" s="2" t="s">
        <v>3489</v>
      </c>
      <c r="F2251" s="3"/>
    </row>
    <row r="2252" spans="1:6">
      <c r="A2252" s="2" t="s">
        <v>3679</v>
      </c>
      <c r="B2252" s="2" t="s">
        <v>210</v>
      </c>
      <c r="C2252" s="2" t="s">
        <v>3680</v>
      </c>
      <c r="D2252" s="2" t="s">
        <v>212</v>
      </c>
      <c r="E2252" s="2" t="s">
        <v>3489</v>
      </c>
      <c r="F2252" s="3"/>
    </row>
    <row r="2253" spans="1:6">
      <c r="A2253" s="2" t="s">
        <v>3681</v>
      </c>
      <c r="B2253" s="2" t="s">
        <v>210</v>
      </c>
      <c r="C2253" s="2" t="s">
        <v>3682</v>
      </c>
      <c r="D2253" s="2" t="s">
        <v>212</v>
      </c>
      <c r="E2253" s="2" t="s">
        <v>3489</v>
      </c>
      <c r="F2253" s="3"/>
    </row>
    <row r="2254" spans="1:6">
      <c r="A2254" s="2" t="s">
        <v>3683</v>
      </c>
      <c r="B2254" s="2" t="s">
        <v>210</v>
      </c>
      <c r="C2254" s="2" t="s">
        <v>3684</v>
      </c>
      <c r="D2254" s="2" t="s">
        <v>212</v>
      </c>
      <c r="E2254" s="2" t="s">
        <v>3489</v>
      </c>
      <c r="F2254" s="3"/>
    </row>
    <row r="2255" spans="1:6">
      <c r="A2255" s="2" t="s">
        <v>3685</v>
      </c>
      <c r="B2255" s="2" t="s">
        <v>210</v>
      </c>
      <c r="C2255" s="2" t="s">
        <v>3686</v>
      </c>
      <c r="D2255" s="2" t="s">
        <v>212</v>
      </c>
      <c r="E2255" s="2" t="s">
        <v>3496</v>
      </c>
      <c r="F2255" s="3"/>
    </row>
    <row r="2256" spans="1:6">
      <c r="A2256" s="2" t="s">
        <v>3687</v>
      </c>
      <c r="B2256" s="2" t="s">
        <v>210</v>
      </c>
      <c r="C2256" s="2" t="s">
        <v>3688</v>
      </c>
      <c r="D2256" s="2" t="s">
        <v>212</v>
      </c>
      <c r="E2256" s="2" t="s">
        <v>3489</v>
      </c>
      <c r="F2256" s="3"/>
    </row>
    <row r="2257" spans="1:6">
      <c r="A2257" s="2" t="s">
        <v>3689</v>
      </c>
      <c r="B2257" s="2" t="s">
        <v>210</v>
      </c>
      <c r="C2257" s="2" t="s">
        <v>3690</v>
      </c>
      <c r="D2257" s="2" t="s">
        <v>212</v>
      </c>
      <c r="E2257" s="2" t="s">
        <v>3489</v>
      </c>
      <c r="F2257" s="3"/>
    </row>
    <row r="2258" spans="1:6">
      <c r="A2258" s="2" t="s">
        <v>3691</v>
      </c>
      <c r="B2258" s="2" t="s">
        <v>210</v>
      </c>
      <c r="C2258" s="2" t="s">
        <v>3692</v>
      </c>
      <c r="D2258" s="2" t="s">
        <v>212</v>
      </c>
      <c r="E2258" s="2" t="s">
        <v>3489</v>
      </c>
      <c r="F2258" s="3"/>
    </row>
    <row r="2259" spans="1:6">
      <c r="A2259" s="2" t="s">
        <v>3693</v>
      </c>
      <c r="B2259" s="2" t="s">
        <v>210</v>
      </c>
      <c r="C2259" s="2" t="s">
        <v>3694</v>
      </c>
      <c r="D2259" s="2" t="s">
        <v>212</v>
      </c>
      <c r="E2259" s="2" t="s">
        <v>3489</v>
      </c>
      <c r="F2259" s="3"/>
    </row>
    <row r="2260" spans="1:6">
      <c r="A2260" s="2" t="s">
        <v>3695</v>
      </c>
      <c r="B2260" s="2" t="s">
        <v>210</v>
      </c>
      <c r="C2260" s="2" t="s">
        <v>3696</v>
      </c>
      <c r="D2260" s="2" t="s">
        <v>212</v>
      </c>
      <c r="E2260" s="2" t="s">
        <v>3489</v>
      </c>
      <c r="F2260" s="3"/>
    </row>
    <row r="2261" spans="1:6">
      <c r="A2261" s="2" t="s">
        <v>3697</v>
      </c>
      <c r="B2261" s="2" t="s">
        <v>210</v>
      </c>
      <c r="C2261" s="2" t="s">
        <v>3698</v>
      </c>
      <c r="D2261" s="2" t="s">
        <v>212</v>
      </c>
      <c r="E2261" s="2" t="s">
        <v>3489</v>
      </c>
      <c r="F2261" s="3"/>
    </row>
    <row r="2262" spans="1:6">
      <c r="A2262" s="2" t="s">
        <v>3699</v>
      </c>
      <c r="B2262" s="2" t="s">
        <v>210</v>
      </c>
      <c r="C2262" s="2" t="s">
        <v>3700</v>
      </c>
      <c r="D2262" s="2" t="s">
        <v>212</v>
      </c>
      <c r="E2262" s="2" t="s">
        <v>3489</v>
      </c>
      <c r="F2262" s="3"/>
    </row>
    <row r="2263" spans="1:6">
      <c r="A2263" s="2" t="s">
        <v>3701</v>
      </c>
      <c r="B2263" s="2" t="s">
        <v>210</v>
      </c>
      <c r="C2263" s="2" t="s">
        <v>3702</v>
      </c>
      <c r="D2263" s="2" t="s">
        <v>212</v>
      </c>
      <c r="E2263" s="2" t="s">
        <v>3496</v>
      </c>
      <c r="F2263" s="3"/>
    </row>
    <row r="2264" spans="1:6">
      <c r="A2264" s="2" t="s">
        <v>3703</v>
      </c>
      <c r="B2264" s="2" t="s">
        <v>210</v>
      </c>
      <c r="C2264" s="2" t="s">
        <v>3704</v>
      </c>
      <c r="D2264" s="2" t="s">
        <v>212</v>
      </c>
      <c r="E2264" s="2" t="s">
        <v>3496</v>
      </c>
      <c r="F2264" s="3"/>
    </row>
    <row r="2265" spans="1:6">
      <c r="A2265" s="2" t="s">
        <v>3705</v>
      </c>
      <c r="B2265" s="2" t="s">
        <v>210</v>
      </c>
      <c r="C2265" s="2" t="s">
        <v>3706</v>
      </c>
      <c r="D2265" s="2" t="s">
        <v>212</v>
      </c>
      <c r="E2265" s="2" t="s">
        <v>3496</v>
      </c>
      <c r="F2265" s="3"/>
    </row>
    <row r="2266" spans="1:6">
      <c r="A2266" s="2" t="s">
        <v>3707</v>
      </c>
      <c r="B2266" s="2" t="s">
        <v>210</v>
      </c>
      <c r="C2266" s="2" t="s">
        <v>3708</v>
      </c>
      <c r="D2266" s="2" t="s">
        <v>212</v>
      </c>
      <c r="E2266" s="2" t="s">
        <v>3496</v>
      </c>
      <c r="F2266" s="3"/>
    </row>
    <row r="2267" spans="1:6">
      <c r="A2267" s="2" t="s">
        <v>3709</v>
      </c>
      <c r="B2267" s="2" t="s">
        <v>210</v>
      </c>
      <c r="C2267" s="2" t="s">
        <v>3710</v>
      </c>
      <c r="D2267" s="2" t="s">
        <v>212</v>
      </c>
      <c r="E2267" s="2" t="s">
        <v>3489</v>
      </c>
      <c r="F2267" s="3"/>
    </row>
    <row r="2268" spans="1:6">
      <c r="A2268" s="2" t="s">
        <v>3711</v>
      </c>
      <c r="B2268" s="2" t="s">
        <v>210</v>
      </c>
      <c r="C2268" s="2" t="s">
        <v>3712</v>
      </c>
      <c r="D2268" s="2" t="s">
        <v>212</v>
      </c>
      <c r="E2268" s="2" t="s">
        <v>3489</v>
      </c>
      <c r="F2268" s="3"/>
    </row>
    <row r="2269" spans="1:6">
      <c r="A2269" s="2" t="s">
        <v>3713</v>
      </c>
      <c r="B2269" s="2" t="s">
        <v>210</v>
      </c>
      <c r="C2269" s="2" t="s">
        <v>3714</v>
      </c>
      <c r="D2269" s="2" t="s">
        <v>212</v>
      </c>
      <c r="E2269" s="2" t="s">
        <v>3489</v>
      </c>
      <c r="F2269" s="3"/>
    </row>
    <row r="2270" spans="1:6">
      <c r="A2270" s="2" t="s">
        <v>3715</v>
      </c>
      <c r="B2270" s="2" t="s">
        <v>210</v>
      </c>
      <c r="C2270" s="2" t="s">
        <v>3716</v>
      </c>
      <c r="D2270" s="2" t="s">
        <v>212</v>
      </c>
      <c r="E2270" s="2" t="s">
        <v>3489</v>
      </c>
      <c r="F2270" s="3"/>
    </row>
    <row r="2271" spans="1:6">
      <c r="A2271" s="2" t="s">
        <v>3717</v>
      </c>
      <c r="B2271" s="2" t="s">
        <v>210</v>
      </c>
      <c r="C2271" s="2" t="s">
        <v>3718</v>
      </c>
      <c r="D2271" s="2" t="s">
        <v>212</v>
      </c>
      <c r="E2271" s="2" t="s">
        <v>3489</v>
      </c>
      <c r="F2271" s="3"/>
    </row>
    <row r="2272" spans="1:6">
      <c r="A2272" s="2" t="s">
        <v>3719</v>
      </c>
      <c r="B2272" s="2" t="s">
        <v>210</v>
      </c>
      <c r="C2272" s="2" t="s">
        <v>3720</v>
      </c>
      <c r="D2272" s="2" t="s">
        <v>212</v>
      </c>
      <c r="E2272" s="2" t="s">
        <v>3489</v>
      </c>
      <c r="F2272" s="3"/>
    </row>
    <row r="2273" spans="1:6">
      <c r="A2273" s="2" t="s">
        <v>3721</v>
      </c>
      <c r="B2273" s="2" t="s">
        <v>210</v>
      </c>
      <c r="C2273" s="2" t="s">
        <v>3722</v>
      </c>
      <c r="D2273" s="2" t="s">
        <v>212</v>
      </c>
      <c r="E2273" s="2" t="s">
        <v>3489</v>
      </c>
      <c r="F2273" s="3"/>
    </row>
    <row r="2274" spans="1:6">
      <c r="A2274" s="2" t="s">
        <v>3723</v>
      </c>
      <c r="B2274" s="2" t="s">
        <v>210</v>
      </c>
      <c r="C2274" s="2" t="s">
        <v>3724</v>
      </c>
      <c r="D2274" s="2" t="s">
        <v>212</v>
      </c>
      <c r="E2274" s="2" t="s">
        <v>3489</v>
      </c>
      <c r="F2274" s="3"/>
    </row>
    <row r="2275" spans="1:6">
      <c r="A2275" s="2" t="s">
        <v>3725</v>
      </c>
      <c r="B2275" s="2" t="s">
        <v>210</v>
      </c>
      <c r="C2275" s="2" t="s">
        <v>3726</v>
      </c>
      <c r="D2275" s="2" t="s">
        <v>212</v>
      </c>
      <c r="E2275" s="2" t="s">
        <v>3489</v>
      </c>
      <c r="F2275" s="3"/>
    </row>
    <row r="2276" spans="1:6">
      <c r="A2276" s="2" t="s">
        <v>3727</v>
      </c>
      <c r="B2276" s="2" t="s">
        <v>210</v>
      </c>
      <c r="C2276" s="2" t="s">
        <v>3728</v>
      </c>
      <c r="D2276" s="2" t="s">
        <v>212</v>
      </c>
      <c r="E2276" s="2" t="s">
        <v>3489</v>
      </c>
      <c r="F2276" s="3"/>
    </row>
    <row r="2277" spans="1:6">
      <c r="A2277" s="2" t="s">
        <v>3729</v>
      </c>
      <c r="B2277" s="2" t="s">
        <v>210</v>
      </c>
      <c r="C2277" s="2" t="s">
        <v>3730</v>
      </c>
      <c r="D2277" s="2" t="s">
        <v>212</v>
      </c>
      <c r="E2277" s="2" t="s">
        <v>3489</v>
      </c>
      <c r="F2277" s="3"/>
    </row>
    <row r="2278" spans="1:6">
      <c r="A2278" s="2" t="s">
        <v>3731</v>
      </c>
      <c r="B2278" s="2" t="s">
        <v>210</v>
      </c>
      <c r="C2278" s="2" t="s">
        <v>3732</v>
      </c>
      <c r="D2278" s="2" t="s">
        <v>212</v>
      </c>
      <c r="E2278" s="2" t="s">
        <v>3489</v>
      </c>
      <c r="F2278" s="3"/>
    </row>
    <row r="2279" spans="1:6">
      <c r="A2279" s="2" t="s">
        <v>3733</v>
      </c>
      <c r="B2279" s="2" t="s">
        <v>210</v>
      </c>
      <c r="C2279" s="2" t="s">
        <v>3734</v>
      </c>
      <c r="D2279" s="2" t="s">
        <v>212</v>
      </c>
      <c r="E2279" s="2" t="s">
        <v>3489</v>
      </c>
      <c r="F2279" s="3"/>
    </row>
    <row r="2280" spans="1:6">
      <c r="A2280" s="2" t="s">
        <v>3733</v>
      </c>
      <c r="B2280" s="2" t="s">
        <v>210</v>
      </c>
      <c r="C2280" s="2" t="s">
        <v>3734</v>
      </c>
      <c r="D2280" s="2" t="s">
        <v>212</v>
      </c>
      <c r="E2280" s="2" t="s">
        <v>3489</v>
      </c>
      <c r="F2280" s="3"/>
    </row>
    <row r="2281" spans="1:6">
      <c r="A2281" s="2" t="s">
        <v>3735</v>
      </c>
      <c r="B2281" s="2" t="s">
        <v>210</v>
      </c>
      <c r="C2281" s="2" t="s">
        <v>3736</v>
      </c>
      <c r="D2281" s="2" t="s">
        <v>212</v>
      </c>
      <c r="E2281" s="2" t="s">
        <v>3489</v>
      </c>
      <c r="F2281" s="3"/>
    </row>
    <row r="2282" spans="1:6">
      <c r="A2282" s="2" t="s">
        <v>3296</v>
      </c>
      <c r="B2282" s="2" t="s">
        <v>210</v>
      </c>
      <c r="C2282" s="2" t="s">
        <v>3737</v>
      </c>
      <c r="D2282" s="2" t="s">
        <v>212</v>
      </c>
      <c r="E2282" s="2" t="s">
        <v>3489</v>
      </c>
      <c r="F2282" s="3"/>
    </row>
    <row r="2283" spans="1:6">
      <c r="A2283" s="2" t="s">
        <v>3738</v>
      </c>
      <c r="B2283" s="2" t="s">
        <v>210</v>
      </c>
      <c r="C2283" s="2" t="s">
        <v>3739</v>
      </c>
      <c r="D2283" s="2" t="s">
        <v>212</v>
      </c>
      <c r="E2283" s="2" t="s">
        <v>3489</v>
      </c>
      <c r="F2283" s="3"/>
    </row>
    <row r="2284" spans="1:6">
      <c r="A2284" s="2" t="s">
        <v>3740</v>
      </c>
      <c r="B2284" s="2" t="s">
        <v>210</v>
      </c>
      <c r="C2284" s="2" t="s">
        <v>3741</v>
      </c>
      <c r="D2284" s="2" t="s">
        <v>212</v>
      </c>
      <c r="E2284" s="2" t="s">
        <v>3496</v>
      </c>
      <c r="F2284" s="3"/>
    </row>
    <row r="2285" spans="1:6">
      <c r="A2285" s="2" t="s">
        <v>3742</v>
      </c>
      <c r="B2285" s="2" t="s">
        <v>210</v>
      </c>
      <c r="C2285" s="2" t="s">
        <v>3743</v>
      </c>
      <c r="D2285" s="2" t="s">
        <v>212</v>
      </c>
      <c r="E2285" s="2" t="s">
        <v>3489</v>
      </c>
      <c r="F2285" s="3"/>
    </row>
    <row r="2286" spans="1:6">
      <c r="A2286" s="2" t="s">
        <v>3744</v>
      </c>
      <c r="B2286" s="2" t="s">
        <v>210</v>
      </c>
      <c r="C2286" s="2" t="s">
        <v>3745</v>
      </c>
      <c r="D2286" s="2" t="s">
        <v>212</v>
      </c>
      <c r="E2286" s="2" t="s">
        <v>3489</v>
      </c>
      <c r="F2286" s="3"/>
    </row>
    <row r="2287" spans="1:6">
      <c r="A2287" s="2" t="s">
        <v>3746</v>
      </c>
      <c r="B2287" s="2" t="s">
        <v>210</v>
      </c>
      <c r="C2287" s="2" t="s">
        <v>3747</v>
      </c>
      <c r="D2287" s="2" t="s">
        <v>212</v>
      </c>
      <c r="E2287" s="2" t="s">
        <v>3489</v>
      </c>
      <c r="F2287" s="3"/>
    </row>
    <row r="2288" spans="1:6">
      <c r="A2288" s="2" t="s">
        <v>3748</v>
      </c>
      <c r="B2288" s="2" t="s">
        <v>210</v>
      </c>
      <c r="C2288" s="2" t="s">
        <v>3749</v>
      </c>
      <c r="D2288" s="2" t="s">
        <v>212</v>
      </c>
      <c r="E2288" s="2" t="s">
        <v>3489</v>
      </c>
      <c r="F2288" s="3"/>
    </row>
    <row r="2289" spans="1:6">
      <c r="A2289" s="2" t="s">
        <v>3750</v>
      </c>
      <c r="B2289" s="2" t="s">
        <v>210</v>
      </c>
      <c r="C2289" s="2" t="s">
        <v>3751</v>
      </c>
      <c r="D2289" s="2" t="s">
        <v>212</v>
      </c>
      <c r="E2289" s="2" t="s">
        <v>213</v>
      </c>
      <c r="F2289" s="3"/>
    </row>
    <row r="2290" spans="1:6">
      <c r="A2290" s="2" t="s">
        <v>3752</v>
      </c>
      <c r="B2290" s="2" t="s">
        <v>210</v>
      </c>
      <c r="C2290" s="2" t="s">
        <v>3753</v>
      </c>
      <c r="D2290" s="2" t="s">
        <v>212</v>
      </c>
      <c r="E2290" s="2" t="s">
        <v>3489</v>
      </c>
      <c r="F2290" s="3"/>
    </row>
    <row r="2291" spans="1:6">
      <c r="A2291" s="2" t="s">
        <v>3754</v>
      </c>
      <c r="B2291" s="2" t="s">
        <v>210</v>
      </c>
      <c r="C2291" s="2" t="s">
        <v>3755</v>
      </c>
      <c r="D2291" s="2" t="s">
        <v>212</v>
      </c>
      <c r="E2291" s="2" t="s">
        <v>3489</v>
      </c>
      <c r="F2291" s="3"/>
    </row>
    <row r="2292" spans="1:6">
      <c r="A2292" s="2" t="s">
        <v>3756</v>
      </c>
      <c r="B2292" s="2" t="s">
        <v>210</v>
      </c>
      <c r="C2292" s="2" t="s">
        <v>3757</v>
      </c>
      <c r="D2292" s="2" t="s">
        <v>212</v>
      </c>
      <c r="E2292" s="2" t="s">
        <v>3489</v>
      </c>
      <c r="F2292" s="3"/>
    </row>
    <row r="2293" spans="1:6">
      <c r="A2293" s="2" t="s">
        <v>3758</v>
      </c>
      <c r="B2293" s="2" t="s">
        <v>210</v>
      </c>
      <c r="C2293" s="2" t="s">
        <v>3759</v>
      </c>
      <c r="D2293" s="2" t="s">
        <v>212</v>
      </c>
      <c r="E2293" s="2" t="s">
        <v>3489</v>
      </c>
      <c r="F2293" s="3"/>
    </row>
    <row r="2294" spans="1:6">
      <c r="A2294" s="2" t="s">
        <v>3760</v>
      </c>
      <c r="B2294" s="2" t="s">
        <v>210</v>
      </c>
      <c r="C2294" s="2" t="s">
        <v>3761</v>
      </c>
      <c r="D2294" s="2" t="s">
        <v>212</v>
      </c>
      <c r="E2294" s="2" t="s">
        <v>3489</v>
      </c>
      <c r="F2294" s="3"/>
    </row>
    <row r="2295" spans="1:6">
      <c r="A2295" s="2" t="s">
        <v>3762</v>
      </c>
      <c r="B2295" s="2" t="s">
        <v>210</v>
      </c>
      <c r="C2295" s="2" t="s">
        <v>3763</v>
      </c>
      <c r="D2295" s="2" t="s">
        <v>212</v>
      </c>
      <c r="E2295" s="2" t="s">
        <v>3489</v>
      </c>
      <c r="F2295" s="3"/>
    </row>
    <row r="2296" spans="1:6">
      <c r="A2296" s="2" t="s">
        <v>2385</v>
      </c>
      <c r="B2296" s="2" t="s">
        <v>210</v>
      </c>
      <c r="C2296" s="2" t="s">
        <v>3764</v>
      </c>
      <c r="D2296" s="2" t="s">
        <v>212</v>
      </c>
      <c r="E2296" s="2" t="s">
        <v>3489</v>
      </c>
      <c r="F2296" s="3"/>
    </row>
    <row r="2297" spans="1:6">
      <c r="A2297" s="2" t="s">
        <v>772</v>
      </c>
      <c r="B2297" s="2" t="s">
        <v>210</v>
      </c>
      <c r="C2297" s="2" t="s">
        <v>3765</v>
      </c>
      <c r="D2297" s="2" t="s">
        <v>212</v>
      </c>
      <c r="E2297" s="2" t="s">
        <v>3489</v>
      </c>
      <c r="F2297" s="3"/>
    </row>
    <row r="2298" spans="1:6">
      <c r="A2298" s="2" t="s">
        <v>3766</v>
      </c>
      <c r="B2298" s="2" t="s">
        <v>210</v>
      </c>
      <c r="C2298" s="2" t="s">
        <v>3767</v>
      </c>
      <c r="D2298" s="2" t="s">
        <v>212</v>
      </c>
      <c r="E2298" s="2" t="s">
        <v>3489</v>
      </c>
      <c r="F2298" s="3"/>
    </row>
    <row r="2299" spans="1:6">
      <c r="A2299" s="2" t="s">
        <v>3768</v>
      </c>
      <c r="B2299" s="2" t="s">
        <v>210</v>
      </c>
      <c r="C2299" s="2" t="s">
        <v>3769</v>
      </c>
      <c r="D2299" s="2" t="s">
        <v>212</v>
      </c>
      <c r="E2299" s="2" t="s">
        <v>3489</v>
      </c>
      <c r="F2299" s="3"/>
    </row>
    <row r="2300" spans="1:6">
      <c r="A2300" s="2" t="s">
        <v>3770</v>
      </c>
      <c r="B2300" s="2" t="s">
        <v>210</v>
      </c>
      <c r="C2300" s="2" t="s">
        <v>3771</v>
      </c>
      <c r="D2300" s="2" t="s">
        <v>212</v>
      </c>
      <c r="E2300" s="2" t="s">
        <v>3496</v>
      </c>
      <c r="F2300" s="3"/>
    </row>
    <row r="2301" spans="1:6">
      <c r="A2301" s="2" t="s">
        <v>3772</v>
      </c>
      <c r="B2301" s="2" t="s">
        <v>210</v>
      </c>
      <c r="C2301" s="2" t="s">
        <v>3773</v>
      </c>
      <c r="D2301" s="2" t="s">
        <v>212</v>
      </c>
      <c r="E2301" s="2" t="s">
        <v>3496</v>
      </c>
      <c r="F2301" s="3"/>
    </row>
    <row r="2302" spans="1:6">
      <c r="A2302" s="2" t="s">
        <v>3774</v>
      </c>
      <c r="B2302" s="2" t="s">
        <v>210</v>
      </c>
      <c r="C2302" s="2" t="s">
        <v>3775</v>
      </c>
      <c r="D2302" s="2" t="s">
        <v>212</v>
      </c>
      <c r="E2302" s="2" t="s">
        <v>3496</v>
      </c>
      <c r="F2302" s="3"/>
    </row>
    <row r="2303" spans="1:6">
      <c r="A2303" s="2" t="s">
        <v>3776</v>
      </c>
      <c r="B2303" s="2" t="s">
        <v>210</v>
      </c>
      <c r="C2303" s="2" t="s">
        <v>3777</v>
      </c>
      <c r="D2303" s="2" t="s">
        <v>212</v>
      </c>
      <c r="E2303" s="2" t="s">
        <v>3496</v>
      </c>
      <c r="F2303" s="3"/>
    </row>
    <row r="2304" spans="1:6">
      <c r="A2304" s="2" t="s">
        <v>3778</v>
      </c>
      <c r="B2304" s="2" t="s">
        <v>210</v>
      </c>
      <c r="C2304" s="2" t="s">
        <v>3779</v>
      </c>
      <c r="D2304" s="2" t="s">
        <v>212</v>
      </c>
      <c r="E2304" s="2" t="s">
        <v>3496</v>
      </c>
      <c r="F2304" s="3"/>
    </row>
    <row r="2305" spans="1:6">
      <c r="A2305" s="2" t="s">
        <v>3780</v>
      </c>
      <c r="B2305" s="2" t="s">
        <v>210</v>
      </c>
      <c r="C2305" s="2" t="s">
        <v>3781</v>
      </c>
      <c r="D2305" s="2" t="s">
        <v>212</v>
      </c>
      <c r="E2305" s="2" t="s">
        <v>3496</v>
      </c>
      <c r="F2305" s="3"/>
    </row>
    <row r="2306" spans="1:6">
      <c r="A2306" s="2" t="s">
        <v>3782</v>
      </c>
      <c r="B2306" s="2" t="s">
        <v>210</v>
      </c>
      <c r="C2306" s="2" t="s">
        <v>3783</v>
      </c>
      <c r="D2306" s="2" t="s">
        <v>212</v>
      </c>
      <c r="E2306" s="2" t="s">
        <v>3496</v>
      </c>
      <c r="F2306" s="3"/>
    </row>
    <row r="2307" spans="1:6">
      <c r="A2307" s="2" t="s">
        <v>3784</v>
      </c>
      <c r="B2307" s="2" t="s">
        <v>210</v>
      </c>
      <c r="C2307" s="2" t="s">
        <v>3785</v>
      </c>
      <c r="D2307" s="2" t="s">
        <v>212</v>
      </c>
      <c r="E2307" s="2" t="s">
        <v>3496</v>
      </c>
      <c r="F2307" s="3"/>
    </row>
    <row r="2308" spans="1:6">
      <c r="A2308" s="2" t="s">
        <v>3786</v>
      </c>
      <c r="B2308" s="2" t="s">
        <v>210</v>
      </c>
      <c r="C2308" s="2" t="s">
        <v>3787</v>
      </c>
      <c r="D2308" s="2" t="s">
        <v>212</v>
      </c>
      <c r="E2308" s="2" t="s">
        <v>3496</v>
      </c>
      <c r="F2308" s="3"/>
    </row>
    <row r="2309" spans="1:6">
      <c r="A2309" s="2" t="s">
        <v>3788</v>
      </c>
      <c r="B2309" s="2" t="s">
        <v>210</v>
      </c>
      <c r="C2309" s="2" t="s">
        <v>3789</v>
      </c>
      <c r="D2309" s="2" t="s">
        <v>212</v>
      </c>
      <c r="E2309" s="2" t="s">
        <v>3496</v>
      </c>
      <c r="F2309" s="3"/>
    </row>
    <row r="2310" spans="1:6">
      <c r="A2310" s="2" t="s">
        <v>3790</v>
      </c>
      <c r="B2310" s="2" t="s">
        <v>210</v>
      </c>
      <c r="C2310" s="2" t="s">
        <v>3791</v>
      </c>
      <c r="D2310" s="2" t="s">
        <v>212</v>
      </c>
      <c r="E2310" s="2" t="s">
        <v>3496</v>
      </c>
      <c r="F2310" s="3"/>
    </row>
    <row r="2311" spans="1:6">
      <c r="A2311" s="2" t="s">
        <v>3792</v>
      </c>
      <c r="B2311" s="2" t="s">
        <v>210</v>
      </c>
      <c r="C2311" s="2" t="s">
        <v>3793</v>
      </c>
      <c r="D2311" s="2" t="s">
        <v>212</v>
      </c>
      <c r="E2311" s="2" t="s">
        <v>3496</v>
      </c>
      <c r="F2311" s="3"/>
    </row>
    <row r="2312" spans="1:6">
      <c r="A2312" s="2" t="s">
        <v>3794</v>
      </c>
      <c r="B2312" s="2" t="s">
        <v>210</v>
      </c>
      <c r="C2312" s="2" t="s">
        <v>3795</v>
      </c>
      <c r="D2312" s="2" t="s">
        <v>212</v>
      </c>
      <c r="E2312" s="2" t="s">
        <v>3496</v>
      </c>
      <c r="F2312" s="3"/>
    </row>
    <row r="2313" spans="1:6">
      <c r="A2313" s="2" t="s">
        <v>3796</v>
      </c>
      <c r="B2313" s="2" t="s">
        <v>210</v>
      </c>
      <c r="C2313" s="2" t="s">
        <v>3797</v>
      </c>
      <c r="D2313" s="2" t="s">
        <v>212</v>
      </c>
      <c r="E2313" s="2" t="s">
        <v>3496</v>
      </c>
      <c r="F2313" s="3"/>
    </row>
    <row r="2314" spans="1:6">
      <c r="A2314" s="2" t="s">
        <v>2267</v>
      </c>
      <c r="B2314" s="2" t="s">
        <v>210</v>
      </c>
      <c r="C2314" s="2" t="s">
        <v>3798</v>
      </c>
      <c r="D2314" s="2" t="s">
        <v>212</v>
      </c>
      <c r="E2314" s="2" t="s">
        <v>3496</v>
      </c>
      <c r="F2314" s="3"/>
    </row>
    <row r="2315" spans="1:6">
      <c r="A2315" s="2" t="s">
        <v>3799</v>
      </c>
      <c r="B2315" s="2" t="s">
        <v>210</v>
      </c>
      <c r="C2315" s="2" t="s">
        <v>3800</v>
      </c>
      <c r="D2315" s="2" t="s">
        <v>212</v>
      </c>
      <c r="E2315" s="2" t="s">
        <v>3496</v>
      </c>
      <c r="F2315" s="3"/>
    </row>
    <row r="2316" spans="1:6">
      <c r="A2316" s="2" t="s">
        <v>3801</v>
      </c>
      <c r="B2316" s="2" t="s">
        <v>210</v>
      </c>
      <c r="C2316" s="2" t="s">
        <v>3802</v>
      </c>
      <c r="D2316" s="2" t="s">
        <v>212</v>
      </c>
      <c r="E2316" s="2" t="s">
        <v>3496</v>
      </c>
      <c r="F2316" s="3"/>
    </row>
    <row r="2317" spans="1:6">
      <c r="A2317" s="2" t="s">
        <v>3803</v>
      </c>
      <c r="B2317" s="2" t="s">
        <v>210</v>
      </c>
      <c r="C2317" s="2" t="s">
        <v>3804</v>
      </c>
      <c r="D2317" s="2" t="s">
        <v>212</v>
      </c>
      <c r="E2317" s="2" t="s">
        <v>3496</v>
      </c>
      <c r="F2317" s="3"/>
    </row>
    <row r="2318" spans="1:6">
      <c r="A2318" s="2" t="s">
        <v>3805</v>
      </c>
      <c r="B2318" s="2" t="s">
        <v>210</v>
      </c>
      <c r="C2318" s="2" t="s">
        <v>3806</v>
      </c>
      <c r="D2318" s="2" t="s">
        <v>212</v>
      </c>
      <c r="E2318" s="2" t="s">
        <v>3496</v>
      </c>
      <c r="F2318" s="3"/>
    </row>
    <row r="2319" spans="1:6">
      <c r="A2319" s="2" t="s">
        <v>3807</v>
      </c>
      <c r="B2319" s="2" t="s">
        <v>210</v>
      </c>
      <c r="C2319" s="2" t="s">
        <v>3808</v>
      </c>
      <c r="D2319" s="2" t="s">
        <v>212</v>
      </c>
      <c r="E2319" s="2" t="s">
        <v>3496</v>
      </c>
      <c r="F2319" s="3"/>
    </row>
    <row r="2320" spans="1:6">
      <c r="A2320" s="2" t="s">
        <v>3809</v>
      </c>
      <c r="B2320" s="2" t="s">
        <v>210</v>
      </c>
      <c r="C2320" s="2" t="s">
        <v>3810</v>
      </c>
      <c r="D2320" s="2" t="s">
        <v>212</v>
      </c>
      <c r="E2320" s="2" t="s">
        <v>3496</v>
      </c>
      <c r="F2320" s="3"/>
    </row>
    <row r="2321" spans="1:6">
      <c r="A2321" s="2" t="s">
        <v>3205</v>
      </c>
      <c r="B2321" s="2" t="s">
        <v>210</v>
      </c>
      <c r="C2321" s="2" t="s">
        <v>3811</v>
      </c>
      <c r="D2321" s="2" t="s">
        <v>212</v>
      </c>
      <c r="E2321" s="2" t="s">
        <v>3496</v>
      </c>
      <c r="F2321" s="3"/>
    </row>
    <row r="2322" spans="1:6">
      <c r="A2322" s="2" t="s">
        <v>3812</v>
      </c>
      <c r="B2322" s="2" t="s">
        <v>210</v>
      </c>
      <c r="C2322" s="2" t="s">
        <v>3813</v>
      </c>
      <c r="D2322" s="2" t="s">
        <v>212</v>
      </c>
      <c r="E2322" s="2" t="s">
        <v>3496</v>
      </c>
      <c r="F2322" s="3"/>
    </row>
    <row r="2323" spans="1:6">
      <c r="A2323" s="2" t="s">
        <v>3814</v>
      </c>
      <c r="B2323" s="2" t="s">
        <v>210</v>
      </c>
      <c r="C2323" s="2" t="s">
        <v>3815</v>
      </c>
      <c r="D2323" s="2" t="s">
        <v>212</v>
      </c>
      <c r="E2323" s="2" t="s">
        <v>3496</v>
      </c>
      <c r="F2323" s="3"/>
    </row>
    <row r="2324" spans="1:6">
      <c r="A2324" s="2" t="s">
        <v>3816</v>
      </c>
      <c r="B2324" s="2" t="s">
        <v>210</v>
      </c>
      <c r="C2324" s="2" t="s">
        <v>3817</v>
      </c>
      <c r="D2324" s="2" t="s">
        <v>212</v>
      </c>
      <c r="E2324" s="2" t="s">
        <v>3496</v>
      </c>
      <c r="F2324" s="3"/>
    </row>
    <row r="2325" spans="1:6">
      <c r="A2325" s="2" t="s">
        <v>3818</v>
      </c>
      <c r="B2325" s="2" t="s">
        <v>210</v>
      </c>
      <c r="C2325" s="2" t="s">
        <v>3819</v>
      </c>
      <c r="D2325" s="2" t="s">
        <v>212</v>
      </c>
      <c r="E2325" s="2" t="s">
        <v>3496</v>
      </c>
      <c r="F2325" s="3"/>
    </row>
    <row r="2326" spans="1:6">
      <c r="A2326" s="2" t="s">
        <v>3820</v>
      </c>
      <c r="B2326" s="2" t="s">
        <v>210</v>
      </c>
      <c r="C2326" s="2" t="s">
        <v>3821</v>
      </c>
      <c r="D2326" s="2" t="s">
        <v>212</v>
      </c>
      <c r="E2326" s="2" t="s">
        <v>3496</v>
      </c>
      <c r="F2326" s="3"/>
    </row>
    <row r="2327" spans="1:6">
      <c r="A2327" s="2" t="s">
        <v>3822</v>
      </c>
      <c r="B2327" s="2" t="s">
        <v>210</v>
      </c>
      <c r="C2327" s="2" t="s">
        <v>3823</v>
      </c>
      <c r="D2327" s="2" t="s">
        <v>212</v>
      </c>
      <c r="E2327" s="2" t="s">
        <v>3496</v>
      </c>
      <c r="F2327" s="3"/>
    </row>
    <row r="2328" spans="1:6">
      <c r="A2328" s="2" t="s">
        <v>3824</v>
      </c>
      <c r="B2328" s="2" t="s">
        <v>210</v>
      </c>
      <c r="C2328" s="2" t="s">
        <v>3825</v>
      </c>
      <c r="D2328" s="2" t="s">
        <v>212</v>
      </c>
      <c r="E2328" s="2" t="s">
        <v>3496</v>
      </c>
      <c r="F2328" s="3"/>
    </row>
    <row r="2329" spans="1:6">
      <c r="A2329" s="2" t="s">
        <v>3826</v>
      </c>
      <c r="B2329" s="2" t="s">
        <v>210</v>
      </c>
      <c r="C2329" s="2" t="s">
        <v>3827</v>
      </c>
      <c r="D2329" s="2" t="s">
        <v>212</v>
      </c>
      <c r="E2329" s="2" t="s">
        <v>3496</v>
      </c>
      <c r="F2329" s="3"/>
    </row>
    <row r="2330" spans="1:6">
      <c r="A2330" s="2" t="s">
        <v>3828</v>
      </c>
      <c r="B2330" s="2" t="s">
        <v>210</v>
      </c>
      <c r="C2330" s="2" t="s">
        <v>3829</v>
      </c>
      <c r="D2330" s="2" t="s">
        <v>212</v>
      </c>
      <c r="E2330" s="2" t="s">
        <v>3496</v>
      </c>
      <c r="F2330" s="3"/>
    </row>
    <row r="2331" spans="1:6">
      <c r="A2331" s="2" t="s">
        <v>3830</v>
      </c>
      <c r="B2331" s="2" t="s">
        <v>210</v>
      </c>
      <c r="C2331" s="2" t="s">
        <v>3831</v>
      </c>
      <c r="D2331" s="2" t="s">
        <v>212</v>
      </c>
      <c r="E2331" s="2" t="s">
        <v>3496</v>
      </c>
      <c r="F2331" s="3"/>
    </row>
    <row r="2332" spans="1:6">
      <c r="A2332" s="2" t="s">
        <v>3832</v>
      </c>
      <c r="B2332" s="2" t="s">
        <v>210</v>
      </c>
      <c r="C2332" s="2" t="s">
        <v>3833</v>
      </c>
      <c r="D2332" s="2" t="s">
        <v>212</v>
      </c>
      <c r="E2332" s="2" t="s">
        <v>3496</v>
      </c>
      <c r="F2332" s="3"/>
    </row>
    <row r="2333" spans="1:6">
      <c r="A2333" s="2" t="s">
        <v>3834</v>
      </c>
      <c r="B2333" s="2" t="s">
        <v>210</v>
      </c>
      <c r="C2333" s="2" t="s">
        <v>3835</v>
      </c>
      <c r="D2333" s="2" t="s">
        <v>212</v>
      </c>
      <c r="E2333" s="2" t="s">
        <v>3496</v>
      </c>
      <c r="F2333" s="3"/>
    </row>
    <row r="2334" spans="1:6">
      <c r="A2334" s="2" t="s">
        <v>3836</v>
      </c>
      <c r="B2334" s="2" t="s">
        <v>210</v>
      </c>
      <c r="C2334" s="2" t="s">
        <v>3837</v>
      </c>
      <c r="D2334" s="2" t="s">
        <v>212</v>
      </c>
      <c r="E2334" s="2" t="s">
        <v>3496</v>
      </c>
      <c r="F2334" s="3"/>
    </row>
    <row r="2335" spans="1:6">
      <c r="A2335" s="2" t="s">
        <v>3838</v>
      </c>
      <c r="B2335" s="2" t="s">
        <v>210</v>
      </c>
      <c r="C2335" s="2" t="s">
        <v>3839</v>
      </c>
      <c r="D2335" s="2" t="s">
        <v>212</v>
      </c>
      <c r="E2335" s="2" t="s">
        <v>3496</v>
      </c>
      <c r="F2335" s="3"/>
    </row>
    <row r="2336" spans="1:6">
      <c r="A2336" s="2" t="s">
        <v>3840</v>
      </c>
      <c r="B2336" s="2" t="s">
        <v>210</v>
      </c>
      <c r="C2336" s="2" t="s">
        <v>3841</v>
      </c>
      <c r="D2336" s="2" t="s">
        <v>212</v>
      </c>
      <c r="E2336" s="2" t="s">
        <v>3489</v>
      </c>
      <c r="F2336" s="3"/>
    </row>
    <row r="2337" spans="1:6">
      <c r="A2337" s="2" t="s">
        <v>3842</v>
      </c>
      <c r="B2337" s="2" t="s">
        <v>210</v>
      </c>
      <c r="C2337" s="2" t="s">
        <v>3843</v>
      </c>
      <c r="D2337" s="2" t="s">
        <v>212</v>
      </c>
      <c r="E2337" s="2" t="s">
        <v>3489</v>
      </c>
      <c r="F2337" s="3"/>
    </row>
    <row r="2338" spans="1:6">
      <c r="A2338" s="2" t="s">
        <v>3844</v>
      </c>
      <c r="B2338" s="2" t="s">
        <v>210</v>
      </c>
      <c r="C2338" s="2" t="s">
        <v>3845</v>
      </c>
      <c r="D2338" s="2" t="s">
        <v>212</v>
      </c>
      <c r="E2338" s="2" t="s">
        <v>3489</v>
      </c>
      <c r="F2338" s="3"/>
    </row>
    <row r="2339" spans="1:6">
      <c r="A2339" s="2" t="s">
        <v>3846</v>
      </c>
      <c r="B2339" s="2" t="s">
        <v>210</v>
      </c>
      <c r="C2339" s="2" t="s">
        <v>3847</v>
      </c>
      <c r="D2339" s="2" t="s">
        <v>212</v>
      </c>
      <c r="E2339" s="2" t="s">
        <v>3489</v>
      </c>
      <c r="F2339" s="3"/>
    </row>
    <row r="2340" spans="1:6">
      <c r="A2340" s="2" t="s">
        <v>3848</v>
      </c>
      <c r="B2340" s="2" t="s">
        <v>210</v>
      </c>
      <c r="C2340" s="2" t="s">
        <v>3849</v>
      </c>
      <c r="D2340" s="2" t="s">
        <v>212</v>
      </c>
      <c r="E2340" s="2" t="s">
        <v>3489</v>
      </c>
      <c r="F2340" s="3"/>
    </row>
    <row r="2341" spans="1:6">
      <c r="A2341" s="2" t="s">
        <v>3850</v>
      </c>
      <c r="B2341" s="2" t="s">
        <v>210</v>
      </c>
      <c r="C2341" s="2" t="s">
        <v>3851</v>
      </c>
      <c r="D2341" s="2" t="s">
        <v>212</v>
      </c>
      <c r="E2341" s="2" t="s">
        <v>3489</v>
      </c>
      <c r="F2341" s="3"/>
    </row>
    <row r="2342" spans="1:6">
      <c r="A2342" s="2" t="s">
        <v>3852</v>
      </c>
      <c r="B2342" s="2" t="s">
        <v>210</v>
      </c>
      <c r="C2342" s="2" t="s">
        <v>3853</v>
      </c>
      <c r="D2342" s="2" t="s">
        <v>212</v>
      </c>
      <c r="E2342" s="2" t="s">
        <v>3489</v>
      </c>
      <c r="F2342" s="3"/>
    </row>
    <row r="2343" spans="1:6">
      <c r="A2343" s="2" t="s">
        <v>3854</v>
      </c>
      <c r="B2343" s="2" t="s">
        <v>210</v>
      </c>
      <c r="C2343" s="2" t="s">
        <v>3855</v>
      </c>
      <c r="D2343" s="2" t="s">
        <v>212</v>
      </c>
      <c r="E2343" s="2" t="s">
        <v>3489</v>
      </c>
      <c r="F2343" s="3"/>
    </row>
    <row r="2344" spans="1:6">
      <c r="A2344" s="2" t="s">
        <v>3856</v>
      </c>
      <c r="B2344" s="2" t="s">
        <v>210</v>
      </c>
      <c r="C2344" s="2" t="s">
        <v>3857</v>
      </c>
      <c r="D2344" s="2" t="s">
        <v>212</v>
      </c>
      <c r="E2344" s="2" t="s">
        <v>3489</v>
      </c>
      <c r="F2344" s="3"/>
    </row>
    <row r="2345" spans="1:6">
      <c r="A2345" s="2" t="s">
        <v>1602</v>
      </c>
      <c r="B2345" s="2" t="s">
        <v>210</v>
      </c>
      <c r="C2345" s="2" t="s">
        <v>3858</v>
      </c>
      <c r="D2345" s="2" t="s">
        <v>212</v>
      </c>
      <c r="E2345" s="2" t="s">
        <v>3489</v>
      </c>
      <c r="F2345" s="3"/>
    </row>
    <row r="2346" spans="1:6">
      <c r="A2346" s="2" t="s">
        <v>3859</v>
      </c>
      <c r="B2346" s="2" t="s">
        <v>210</v>
      </c>
      <c r="C2346" s="2" t="s">
        <v>3860</v>
      </c>
      <c r="D2346" s="2" t="s">
        <v>212</v>
      </c>
      <c r="E2346" s="2" t="s">
        <v>3489</v>
      </c>
      <c r="F2346" s="3"/>
    </row>
    <row r="2347" spans="1:6">
      <c r="A2347" s="2" t="s">
        <v>3861</v>
      </c>
      <c r="B2347" s="2" t="s">
        <v>210</v>
      </c>
      <c r="C2347" s="2" t="s">
        <v>3862</v>
      </c>
      <c r="D2347" s="2" t="s">
        <v>212</v>
      </c>
      <c r="E2347" s="2" t="s">
        <v>3489</v>
      </c>
      <c r="F2347" s="3"/>
    </row>
    <row r="2348" spans="1:6">
      <c r="A2348" s="2" t="s">
        <v>2835</v>
      </c>
      <c r="B2348" s="2" t="s">
        <v>210</v>
      </c>
      <c r="C2348" s="2" t="s">
        <v>3863</v>
      </c>
      <c r="D2348" s="2" t="s">
        <v>212</v>
      </c>
      <c r="E2348" s="2" t="s">
        <v>3489</v>
      </c>
      <c r="F2348" s="3"/>
    </row>
    <row r="2349" spans="1:6">
      <c r="A2349" s="2" t="s">
        <v>3864</v>
      </c>
      <c r="B2349" s="2" t="s">
        <v>210</v>
      </c>
      <c r="C2349" s="2" t="s">
        <v>3865</v>
      </c>
      <c r="D2349" s="2" t="s">
        <v>212</v>
      </c>
      <c r="E2349" s="2" t="s">
        <v>3489</v>
      </c>
      <c r="F2349" s="3"/>
    </row>
    <row r="2350" spans="1:6">
      <c r="A2350" s="2" t="s">
        <v>2840</v>
      </c>
      <c r="B2350" s="2" t="s">
        <v>210</v>
      </c>
      <c r="C2350" s="2" t="s">
        <v>3866</v>
      </c>
      <c r="D2350" s="2" t="s">
        <v>212</v>
      </c>
      <c r="E2350" s="2" t="s">
        <v>3489</v>
      </c>
      <c r="F2350" s="3"/>
    </row>
    <row r="2351" spans="1:6">
      <c r="A2351" s="2" t="s">
        <v>3867</v>
      </c>
      <c r="B2351" s="2" t="s">
        <v>210</v>
      </c>
      <c r="C2351" s="2" t="s">
        <v>3868</v>
      </c>
      <c r="D2351" s="2" t="s">
        <v>212</v>
      </c>
      <c r="E2351" s="2" t="s">
        <v>3489</v>
      </c>
      <c r="F2351" s="3"/>
    </row>
    <row r="2352" spans="1:6">
      <c r="A2352" s="2" t="s">
        <v>3869</v>
      </c>
      <c r="B2352" s="2" t="s">
        <v>210</v>
      </c>
      <c r="C2352" s="2" t="s">
        <v>3870</v>
      </c>
      <c r="D2352" s="2" t="s">
        <v>212</v>
      </c>
      <c r="E2352" s="2" t="s">
        <v>3489</v>
      </c>
      <c r="F2352" s="3"/>
    </row>
    <row r="2353" spans="1:6">
      <c r="A2353" s="2" t="s">
        <v>3871</v>
      </c>
      <c r="B2353" s="2" t="s">
        <v>210</v>
      </c>
      <c r="C2353" s="2" t="s">
        <v>3872</v>
      </c>
      <c r="D2353" s="2" t="s">
        <v>212</v>
      </c>
      <c r="E2353" s="2" t="s">
        <v>3489</v>
      </c>
      <c r="F2353" s="3"/>
    </row>
    <row r="2354" spans="1:6">
      <c r="A2354" s="2" t="s">
        <v>3873</v>
      </c>
      <c r="B2354" s="2" t="s">
        <v>210</v>
      </c>
      <c r="C2354" s="2" t="s">
        <v>3874</v>
      </c>
      <c r="D2354" s="2" t="s">
        <v>212</v>
      </c>
      <c r="E2354" s="2" t="s">
        <v>3489</v>
      </c>
      <c r="F2354" s="3"/>
    </row>
    <row r="2355" spans="1:6">
      <c r="A2355" s="2" t="s">
        <v>3873</v>
      </c>
      <c r="B2355" s="2" t="s">
        <v>210</v>
      </c>
      <c r="C2355" s="2" t="s">
        <v>3874</v>
      </c>
      <c r="D2355" s="2" t="s">
        <v>212</v>
      </c>
      <c r="E2355" s="2" t="s">
        <v>3489</v>
      </c>
      <c r="F2355" s="3"/>
    </row>
    <row r="2356" spans="1:6">
      <c r="A2356" s="2" t="s">
        <v>3875</v>
      </c>
      <c r="B2356" s="2" t="s">
        <v>210</v>
      </c>
      <c r="C2356" s="2" t="s">
        <v>3876</v>
      </c>
      <c r="D2356" s="2" t="s">
        <v>212</v>
      </c>
      <c r="E2356" s="2" t="s">
        <v>3489</v>
      </c>
      <c r="F2356" s="3"/>
    </row>
    <row r="2357" spans="1:6">
      <c r="A2357" s="2" t="s">
        <v>3877</v>
      </c>
      <c r="B2357" s="2" t="s">
        <v>210</v>
      </c>
      <c r="C2357" s="2" t="s">
        <v>3878</v>
      </c>
      <c r="D2357" s="2" t="s">
        <v>212</v>
      </c>
      <c r="E2357" s="2" t="s">
        <v>3489</v>
      </c>
      <c r="F2357" s="3"/>
    </row>
    <row r="2358" spans="1:6">
      <c r="A2358" s="2" t="s">
        <v>3879</v>
      </c>
      <c r="B2358" s="2" t="s">
        <v>210</v>
      </c>
      <c r="C2358" s="2" t="s">
        <v>3880</v>
      </c>
      <c r="D2358" s="2" t="s">
        <v>212</v>
      </c>
      <c r="E2358" s="2" t="s">
        <v>3489</v>
      </c>
      <c r="F2358" s="3"/>
    </row>
    <row r="2359" spans="1:6">
      <c r="A2359" s="2" t="s">
        <v>777</v>
      </c>
      <c r="B2359" s="2" t="s">
        <v>210</v>
      </c>
      <c r="C2359" s="2" t="s">
        <v>3881</v>
      </c>
      <c r="D2359" s="2" t="s">
        <v>212</v>
      </c>
      <c r="E2359" s="2" t="s">
        <v>3489</v>
      </c>
      <c r="F2359" s="3"/>
    </row>
    <row r="2360" spans="1:6">
      <c r="A2360" s="2" t="s">
        <v>2838</v>
      </c>
      <c r="B2360" s="2" t="s">
        <v>210</v>
      </c>
      <c r="C2360" s="2" t="s">
        <v>3882</v>
      </c>
      <c r="D2360" s="2" t="s">
        <v>212</v>
      </c>
      <c r="E2360" s="2" t="s">
        <v>3489</v>
      </c>
      <c r="F2360" s="3"/>
    </row>
    <row r="2361" spans="1:6">
      <c r="A2361" s="2" t="s">
        <v>3883</v>
      </c>
      <c r="B2361" s="2" t="s">
        <v>210</v>
      </c>
      <c r="C2361" s="2" t="s">
        <v>3884</v>
      </c>
      <c r="D2361" s="2" t="s">
        <v>212</v>
      </c>
      <c r="E2361" s="2" t="s">
        <v>3489</v>
      </c>
      <c r="F2361" s="3"/>
    </row>
    <row r="2362" spans="1:6">
      <c r="A2362" s="2" t="s">
        <v>3885</v>
      </c>
      <c r="B2362" s="2" t="s">
        <v>210</v>
      </c>
      <c r="C2362" s="2" t="s">
        <v>3886</v>
      </c>
      <c r="D2362" s="2" t="s">
        <v>212</v>
      </c>
      <c r="E2362" s="2" t="s">
        <v>3489</v>
      </c>
      <c r="F2362" s="3"/>
    </row>
    <row r="2363" spans="1:6">
      <c r="A2363" s="2" t="s">
        <v>3887</v>
      </c>
      <c r="B2363" s="2" t="s">
        <v>210</v>
      </c>
      <c r="C2363" s="2" t="s">
        <v>3888</v>
      </c>
      <c r="D2363" s="2" t="s">
        <v>212</v>
      </c>
      <c r="E2363" s="2" t="s">
        <v>3489</v>
      </c>
      <c r="F2363" s="3"/>
    </row>
    <row r="2364" spans="1:6">
      <c r="A2364" s="2" t="s">
        <v>2551</v>
      </c>
      <c r="B2364" s="2" t="s">
        <v>210</v>
      </c>
      <c r="C2364" s="2" t="s">
        <v>3889</v>
      </c>
      <c r="D2364" s="2" t="s">
        <v>212</v>
      </c>
      <c r="E2364" s="2" t="s">
        <v>3489</v>
      </c>
      <c r="F2364" s="3"/>
    </row>
    <row r="2365" spans="1:6">
      <c r="A2365" s="2" t="s">
        <v>3890</v>
      </c>
      <c r="B2365" s="2" t="s">
        <v>210</v>
      </c>
      <c r="C2365" s="2" t="s">
        <v>3891</v>
      </c>
      <c r="D2365" s="2" t="s">
        <v>212</v>
      </c>
      <c r="E2365" s="2" t="s">
        <v>3489</v>
      </c>
      <c r="F2365" s="3"/>
    </row>
    <row r="2366" spans="1:6">
      <c r="A2366" s="2" t="s">
        <v>774</v>
      </c>
      <c r="B2366" s="2" t="s">
        <v>210</v>
      </c>
      <c r="C2366" s="2" t="s">
        <v>3892</v>
      </c>
      <c r="D2366" s="2" t="s">
        <v>212</v>
      </c>
      <c r="E2366" s="2" t="s">
        <v>3489</v>
      </c>
      <c r="F2366" s="3"/>
    </row>
    <row r="2367" spans="1:6">
      <c r="A2367" s="2" t="s">
        <v>3893</v>
      </c>
      <c r="B2367" s="2" t="s">
        <v>210</v>
      </c>
      <c r="C2367" s="2" t="s">
        <v>3894</v>
      </c>
      <c r="D2367" s="2" t="s">
        <v>212</v>
      </c>
      <c r="E2367" s="2" t="s">
        <v>3489</v>
      </c>
      <c r="F2367" s="3"/>
    </row>
    <row r="2368" spans="1:6">
      <c r="A2368" s="2" t="s">
        <v>2842</v>
      </c>
      <c r="B2368" s="2" t="s">
        <v>210</v>
      </c>
      <c r="C2368" s="2" t="s">
        <v>3895</v>
      </c>
      <c r="D2368" s="2" t="s">
        <v>212</v>
      </c>
      <c r="E2368" s="2" t="s">
        <v>3489</v>
      </c>
      <c r="F2368" s="3"/>
    </row>
    <row r="2369" spans="1:6">
      <c r="A2369" s="2" t="s">
        <v>3896</v>
      </c>
      <c r="B2369" s="2" t="s">
        <v>210</v>
      </c>
      <c r="C2369" s="2" t="s">
        <v>3897</v>
      </c>
      <c r="D2369" s="2" t="s">
        <v>212</v>
      </c>
      <c r="E2369" s="2" t="s">
        <v>3489</v>
      </c>
      <c r="F2369" s="3"/>
    </row>
    <row r="2370" spans="1:6">
      <c r="A2370" s="2" t="s">
        <v>3898</v>
      </c>
      <c r="B2370" s="2" t="s">
        <v>210</v>
      </c>
      <c r="C2370" s="2" t="s">
        <v>3899</v>
      </c>
      <c r="D2370" s="2" t="s">
        <v>212</v>
      </c>
      <c r="E2370" s="2" t="s">
        <v>3489</v>
      </c>
      <c r="F2370" s="3"/>
    </row>
    <row r="2371" spans="1:6">
      <c r="A2371" s="2" t="s">
        <v>3900</v>
      </c>
      <c r="B2371" s="2" t="s">
        <v>210</v>
      </c>
      <c r="C2371" s="2" t="s">
        <v>3901</v>
      </c>
      <c r="D2371" s="2" t="s">
        <v>212</v>
      </c>
      <c r="E2371" s="2" t="s">
        <v>3489</v>
      </c>
      <c r="F2371" s="3"/>
    </row>
    <row r="2372" spans="1:6">
      <c r="A2372" s="2" t="s">
        <v>3902</v>
      </c>
      <c r="B2372" s="2" t="s">
        <v>210</v>
      </c>
      <c r="C2372" s="2" t="s">
        <v>3903</v>
      </c>
      <c r="D2372" s="2" t="s">
        <v>212</v>
      </c>
      <c r="E2372" s="2" t="s">
        <v>3489</v>
      </c>
      <c r="F2372" s="3"/>
    </row>
    <row r="2373" spans="1:6">
      <c r="A2373" s="2" t="s">
        <v>2256</v>
      </c>
      <c r="B2373" s="2" t="s">
        <v>210</v>
      </c>
      <c r="C2373" s="2" t="s">
        <v>3904</v>
      </c>
      <c r="D2373" s="2" t="s">
        <v>212</v>
      </c>
      <c r="E2373" s="2" t="s">
        <v>3489</v>
      </c>
      <c r="F2373" s="3"/>
    </row>
    <row r="2374" spans="1:6">
      <c r="A2374" s="2" t="s">
        <v>3905</v>
      </c>
      <c r="B2374" s="2" t="s">
        <v>210</v>
      </c>
      <c r="C2374" s="2" t="s">
        <v>3906</v>
      </c>
      <c r="D2374" s="2" t="s">
        <v>212</v>
      </c>
      <c r="E2374" s="2" t="s">
        <v>3489</v>
      </c>
      <c r="F2374" s="3"/>
    </row>
    <row r="2375" spans="1:6">
      <c r="A2375" s="2" t="s">
        <v>3907</v>
      </c>
      <c r="B2375" s="2" t="s">
        <v>210</v>
      </c>
      <c r="C2375" s="2" t="s">
        <v>3908</v>
      </c>
      <c r="D2375" s="2" t="s">
        <v>212</v>
      </c>
      <c r="E2375" s="2" t="s">
        <v>3489</v>
      </c>
      <c r="F2375" s="3"/>
    </row>
    <row r="2376" spans="1:6">
      <c r="A2376" s="2" t="s">
        <v>2841</v>
      </c>
      <c r="B2376" s="2" t="s">
        <v>210</v>
      </c>
      <c r="C2376" s="2" t="s">
        <v>3909</v>
      </c>
      <c r="D2376" s="2" t="s">
        <v>212</v>
      </c>
      <c r="E2376" s="2" t="s">
        <v>3489</v>
      </c>
      <c r="F2376" s="3"/>
    </row>
    <row r="2377" spans="1:6">
      <c r="A2377" s="2" t="s">
        <v>3910</v>
      </c>
      <c r="B2377" s="2" t="s">
        <v>210</v>
      </c>
      <c r="C2377" s="2" t="s">
        <v>3911</v>
      </c>
      <c r="D2377" s="2" t="s">
        <v>212</v>
      </c>
      <c r="E2377" s="2" t="s">
        <v>3489</v>
      </c>
      <c r="F2377" s="3"/>
    </row>
    <row r="2378" spans="1:6">
      <c r="A2378" s="2" t="s">
        <v>3912</v>
      </c>
      <c r="B2378" s="2" t="s">
        <v>210</v>
      </c>
      <c r="C2378" s="2" t="s">
        <v>3913</v>
      </c>
      <c r="D2378" s="2" t="s">
        <v>212</v>
      </c>
      <c r="E2378" s="2" t="s">
        <v>3489</v>
      </c>
      <c r="F2378" s="3"/>
    </row>
    <row r="2379" spans="1:6">
      <c r="A2379" s="2" t="s">
        <v>1531</v>
      </c>
      <c r="B2379" s="2" t="s">
        <v>210</v>
      </c>
      <c r="C2379" s="2" t="s">
        <v>3914</v>
      </c>
      <c r="D2379" s="2" t="s">
        <v>212</v>
      </c>
      <c r="E2379" s="2" t="s">
        <v>3489</v>
      </c>
      <c r="F2379" s="3"/>
    </row>
    <row r="2380" spans="1:6">
      <c r="A2380" s="2" t="s">
        <v>3915</v>
      </c>
      <c r="B2380" s="2" t="s">
        <v>210</v>
      </c>
      <c r="C2380" s="2" t="s">
        <v>3916</v>
      </c>
      <c r="D2380" s="2" t="s">
        <v>212</v>
      </c>
      <c r="E2380" s="2" t="s">
        <v>3489</v>
      </c>
      <c r="F2380" s="3"/>
    </row>
    <row r="2381" spans="1:6">
      <c r="A2381" s="2" t="s">
        <v>3917</v>
      </c>
      <c r="B2381" s="2" t="s">
        <v>210</v>
      </c>
      <c r="C2381" s="2" t="s">
        <v>3918</v>
      </c>
      <c r="D2381" s="2" t="s">
        <v>212</v>
      </c>
      <c r="E2381" s="2" t="s">
        <v>3489</v>
      </c>
      <c r="F2381" s="3"/>
    </row>
    <row r="2382" spans="1:6">
      <c r="A2382" s="2" t="s">
        <v>3919</v>
      </c>
      <c r="B2382" s="2" t="s">
        <v>210</v>
      </c>
      <c r="C2382" s="2" t="s">
        <v>3920</v>
      </c>
      <c r="D2382" s="2" t="s">
        <v>212</v>
      </c>
      <c r="E2382" s="2" t="s">
        <v>3489</v>
      </c>
      <c r="F2382" s="3"/>
    </row>
    <row r="2383" spans="1:6">
      <c r="A2383" s="2"/>
      <c r="B2383" s="2" t="s">
        <v>210</v>
      </c>
      <c r="C2383" s="2" t="s">
        <v>3921</v>
      </c>
      <c r="D2383" s="2" t="s">
        <v>212</v>
      </c>
      <c r="E2383" s="2" t="s">
        <v>3489</v>
      </c>
      <c r="F2383" s="3"/>
    </row>
    <row r="2384" spans="1:6">
      <c r="A2384" s="2" t="s">
        <v>3922</v>
      </c>
      <c r="B2384" s="2" t="s">
        <v>210</v>
      </c>
      <c r="C2384" s="2" t="s">
        <v>3923</v>
      </c>
      <c r="D2384" s="2" t="s">
        <v>212</v>
      </c>
      <c r="E2384" s="2" t="s">
        <v>3489</v>
      </c>
      <c r="F2384" s="3"/>
    </row>
    <row r="2385" spans="1:6">
      <c r="A2385" s="2" t="s">
        <v>2839</v>
      </c>
      <c r="B2385" s="2" t="s">
        <v>210</v>
      </c>
      <c r="C2385" s="2" t="s">
        <v>3924</v>
      </c>
      <c r="D2385" s="2" t="s">
        <v>212</v>
      </c>
      <c r="E2385" s="2" t="s">
        <v>3489</v>
      </c>
      <c r="F2385" s="3"/>
    </row>
    <row r="2386" spans="1:6">
      <c r="A2386" s="2" t="s">
        <v>3925</v>
      </c>
      <c r="B2386" s="2" t="s">
        <v>210</v>
      </c>
      <c r="C2386" s="2" t="s">
        <v>3926</v>
      </c>
      <c r="D2386" s="2" t="s">
        <v>212</v>
      </c>
      <c r="E2386" s="2" t="s">
        <v>3489</v>
      </c>
      <c r="F2386" s="3"/>
    </row>
    <row r="2387" spans="1:6">
      <c r="A2387" s="2" t="s">
        <v>3927</v>
      </c>
      <c r="B2387" s="2" t="s">
        <v>210</v>
      </c>
      <c r="C2387" s="2" t="s">
        <v>3928</v>
      </c>
      <c r="D2387" s="2" t="s">
        <v>212</v>
      </c>
      <c r="E2387" s="2" t="s">
        <v>3489</v>
      </c>
      <c r="F2387" s="3"/>
    </row>
    <row r="2388" spans="1:6">
      <c r="A2388" s="2" t="s">
        <v>3929</v>
      </c>
      <c r="B2388" s="2" t="s">
        <v>210</v>
      </c>
      <c r="C2388" s="2" t="s">
        <v>3930</v>
      </c>
      <c r="D2388" s="2" t="s">
        <v>212</v>
      </c>
      <c r="E2388" s="2" t="s">
        <v>3489</v>
      </c>
      <c r="F2388" s="3"/>
    </row>
    <row r="2389" spans="1:6">
      <c r="A2389" s="2" t="s">
        <v>3931</v>
      </c>
      <c r="B2389" s="2" t="s">
        <v>210</v>
      </c>
      <c r="C2389" s="2" t="s">
        <v>3932</v>
      </c>
      <c r="D2389" s="2" t="s">
        <v>212</v>
      </c>
      <c r="E2389" s="2" t="s">
        <v>3489</v>
      </c>
      <c r="F2389" s="3"/>
    </row>
    <row r="2390" spans="1:6">
      <c r="A2390" s="2" t="s">
        <v>3933</v>
      </c>
      <c r="B2390" s="2" t="s">
        <v>210</v>
      </c>
      <c r="C2390" s="2" t="s">
        <v>3934</v>
      </c>
      <c r="D2390" s="2" t="s">
        <v>212</v>
      </c>
      <c r="E2390" s="2" t="s">
        <v>3489</v>
      </c>
      <c r="F2390" s="3"/>
    </row>
    <row r="2391" spans="1:6">
      <c r="A2391" s="2" t="s">
        <v>3933</v>
      </c>
      <c r="B2391" s="2" t="s">
        <v>210</v>
      </c>
      <c r="C2391" s="2" t="s">
        <v>3934</v>
      </c>
      <c r="D2391" s="2" t="s">
        <v>212</v>
      </c>
      <c r="E2391" s="2" t="s">
        <v>3489</v>
      </c>
      <c r="F2391" s="3"/>
    </row>
    <row r="2392" spans="1:6">
      <c r="A2392" s="2" t="s">
        <v>3935</v>
      </c>
      <c r="B2392" s="2" t="s">
        <v>210</v>
      </c>
      <c r="C2392" s="2" t="s">
        <v>3936</v>
      </c>
      <c r="D2392" s="2" t="s">
        <v>212</v>
      </c>
      <c r="E2392" s="2" t="s">
        <v>3489</v>
      </c>
      <c r="F2392" s="3"/>
    </row>
    <row r="2393" spans="1:6">
      <c r="A2393" s="2" t="s">
        <v>3937</v>
      </c>
      <c r="B2393" s="2" t="s">
        <v>210</v>
      </c>
      <c r="C2393" s="2" t="s">
        <v>3938</v>
      </c>
      <c r="D2393" s="2" t="s">
        <v>212</v>
      </c>
      <c r="E2393" s="2" t="s">
        <v>3489</v>
      </c>
      <c r="F2393" s="3"/>
    </row>
    <row r="2394" spans="1:6">
      <c r="A2394" s="2" t="s">
        <v>3939</v>
      </c>
      <c r="B2394" s="2" t="s">
        <v>210</v>
      </c>
      <c r="C2394" s="2" t="s">
        <v>3940</v>
      </c>
      <c r="D2394" s="2" t="s">
        <v>212</v>
      </c>
      <c r="E2394" s="2" t="s">
        <v>3489</v>
      </c>
      <c r="F2394" s="3"/>
    </row>
    <row r="2395" spans="1:6">
      <c r="A2395" s="2" t="s">
        <v>3941</v>
      </c>
      <c r="B2395" s="2" t="s">
        <v>210</v>
      </c>
      <c r="C2395" s="2" t="s">
        <v>3942</v>
      </c>
      <c r="D2395" s="2" t="s">
        <v>212</v>
      </c>
      <c r="E2395" s="2" t="s">
        <v>3489</v>
      </c>
      <c r="F2395" s="3"/>
    </row>
    <row r="2396" spans="1:6">
      <c r="A2396" s="2" t="s">
        <v>3943</v>
      </c>
      <c r="B2396" s="2" t="s">
        <v>210</v>
      </c>
      <c r="C2396" s="2" t="s">
        <v>3944</v>
      </c>
      <c r="D2396" s="2" t="s">
        <v>212</v>
      </c>
      <c r="E2396" s="2" t="s">
        <v>3489</v>
      </c>
      <c r="F2396" s="3"/>
    </row>
    <row r="2397" spans="1:6">
      <c r="A2397" s="2" t="s">
        <v>3945</v>
      </c>
      <c r="B2397" s="2" t="s">
        <v>210</v>
      </c>
      <c r="C2397" s="2" t="s">
        <v>3946</v>
      </c>
      <c r="D2397" s="2" t="s">
        <v>212</v>
      </c>
      <c r="E2397" s="2" t="s">
        <v>3489</v>
      </c>
      <c r="F2397" s="3"/>
    </row>
    <row r="2398" spans="1:6">
      <c r="A2398" s="2" t="s">
        <v>3947</v>
      </c>
      <c r="B2398" s="2" t="s">
        <v>210</v>
      </c>
      <c r="C2398" s="2" t="s">
        <v>3948</v>
      </c>
      <c r="D2398" s="2" t="s">
        <v>212</v>
      </c>
      <c r="E2398" s="2" t="s">
        <v>3489</v>
      </c>
      <c r="F2398" s="3"/>
    </row>
    <row r="2399" spans="1:6">
      <c r="A2399" s="2" t="s">
        <v>3949</v>
      </c>
      <c r="B2399" s="2" t="s">
        <v>210</v>
      </c>
      <c r="C2399" s="2" t="s">
        <v>3950</v>
      </c>
      <c r="D2399" s="2" t="s">
        <v>212</v>
      </c>
      <c r="E2399" s="2" t="s">
        <v>3489</v>
      </c>
      <c r="F2399" s="3"/>
    </row>
    <row r="2400" spans="1:6">
      <c r="A2400" s="2" t="s">
        <v>3951</v>
      </c>
      <c r="B2400" s="2" t="s">
        <v>210</v>
      </c>
      <c r="C2400" s="2" t="s">
        <v>3952</v>
      </c>
      <c r="D2400" s="2" t="s">
        <v>212</v>
      </c>
      <c r="E2400" s="2" t="s">
        <v>3489</v>
      </c>
      <c r="F2400" s="3"/>
    </row>
    <row r="2401" spans="1:6">
      <c r="A2401" s="2" t="s">
        <v>3953</v>
      </c>
      <c r="B2401" s="2" t="s">
        <v>210</v>
      </c>
      <c r="C2401" s="2" t="s">
        <v>3954</v>
      </c>
      <c r="D2401" s="2" t="s">
        <v>212</v>
      </c>
      <c r="E2401" s="2" t="s">
        <v>3489</v>
      </c>
      <c r="F2401" s="3"/>
    </row>
    <row r="2402" spans="1:6">
      <c r="A2402" s="2"/>
      <c r="B2402" s="2" t="s">
        <v>210</v>
      </c>
      <c r="C2402" s="2" t="s">
        <v>3955</v>
      </c>
      <c r="D2402" s="2" t="s">
        <v>212</v>
      </c>
      <c r="E2402" s="2" t="s">
        <v>3956</v>
      </c>
      <c r="F2402" s="3"/>
    </row>
    <row r="2403" spans="1:6">
      <c r="A2403" s="2" t="s">
        <v>3957</v>
      </c>
      <c r="B2403" s="2" t="s">
        <v>210</v>
      </c>
      <c r="C2403" s="2" t="s">
        <v>3958</v>
      </c>
      <c r="D2403" s="2" t="s">
        <v>212</v>
      </c>
      <c r="E2403" s="2" t="s">
        <v>3496</v>
      </c>
      <c r="F2403" s="3"/>
    </row>
    <row r="2404" spans="1:6">
      <c r="A2404" s="2" t="s">
        <v>3959</v>
      </c>
      <c r="B2404" s="2" t="s">
        <v>210</v>
      </c>
      <c r="C2404" s="2" t="s">
        <v>3960</v>
      </c>
      <c r="D2404" s="2" t="s">
        <v>212</v>
      </c>
      <c r="E2404" s="2" t="s">
        <v>3496</v>
      </c>
      <c r="F2404" s="3"/>
    </row>
    <row r="2405" spans="1:6">
      <c r="A2405" s="2" t="s">
        <v>3961</v>
      </c>
      <c r="B2405" s="2" t="s">
        <v>210</v>
      </c>
      <c r="C2405" s="2" t="s">
        <v>3962</v>
      </c>
      <c r="D2405" s="2" t="s">
        <v>212</v>
      </c>
      <c r="E2405" s="2" t="s">
        <v>3496</v>
      </c>
      <c r="F2405" s="3"/>
    </row>
    <row r="2406" spans="1:6">
      <c r="A2406" s="2" t="s">
        <v>3963</v>
      </c>
      <c r="B2406" s="2" t="s">
        <v>210</v>
      </c>
      <c r="C2406" s="2" t="s">
        <v>3964</v>
      </c>
      <c r="D2406" s="2" t="s">
        <v>212</v>
      </c>
      <c r="E2406" s="2" t="s">
        <v>3496</v>
      </c>
      <c r="F2406" s="3"/>
    </row>
    <row r="2407" spans="1:6">
      <c r="A2407" s="2" t="s">
        <v>3965</v>
      </c>
      <c r="B2407" s="2" t="s">
        <v>210</v>
      </c>
      <c r="C2407" s="2" t="s">
        <v>3966</v>
      </c>
      <c r="D2407" s="2" t="s">
        <v>212</v>
      </c>
      <c r="E2407" s="2" t="s">
        <v>3496</v>
      </c>
      <c r="F2407" s="3"/>
    </row>
    <row r="2408" spans="1:6">
      <c r="A2408" s="2" t="s">
        <v>3967</v>
      </c>
      <c r="B2408" s="2" t="s">
        <v>210</v>
      </c>
      <c r="C2408" s="2" t="s">
        <v>3968</v>
      </c>
      <c r="D2408" s="2" t="s">
        <v>212</v>
      </c>
      <c r="E2408" s="2" t="s">
        <v>3496</v>
      </c>
      <c r="F2408" s="3"/>
    </row>
    <row r="2409" spans="1:6">
      <c r="A2409" s="2" t="s">
        <v>3969</v>
      </c>
      <c r="B2409" s="2" t="s">
        <v>210</v>
      </c>
      <c r="C2409" s="2" t="s">
        <v>3970</v>
      </c>
      <c r="D2409" s="2" t="s">
        <v>212</v>
      </c>
      <c r="E2409" s="2" t="s">
        <v>3496</v>
      </c>
      <c r="F2409" s="3"/>
    </row>
    <row r="2410" spans="1:6">
      <c r="A2410" s="2" t="s">
        <v>3971</v>
      </c>
      <c r="B2410" s="2" t="s">
        <v>210</v>
      </c>
      <c r="C2410" s="2" t="s">
        <v>3972</v>
      </c>
      <c r="D2410" s="2" t="s">
        <v>212</v>
      </c>
      <c r="E2410" s="2" t="s">
        <v>3496</v>
      </c>
      <c r="F2410" s="3"/>
    </row>
    <row r="2411" spans="1:6">
      <c r="A2411" s="2" t="s">
        <v>3973</v>
      </c>
      <c r="B2411" s="2" t="s">
        <v>210</v>
      </c>
      <c r="C2411" s="2" t="s">
        <v>3974</v>
      </c>
      <c r="D2411" s="2" t="s">
        <v>212</v>
      </c>
      <c r="E2411" s="2" t="s">
        <v>3496</v>
      </c>
      <c r="F2411" s="3"/>
    </row>
    <row r="2412" spans="1:6">
      <c r="A2412" s="2" t="s">
        <v>3975</v>
      </c>
      <c r="B2412" s="2" t="s">
        <v>210</v>
      </c>
      <c r="C2412" s="2" t="s">
        <v>3976</v>
      </c>
      <c r="D2412" s="2" t="s">
        <v>212</v>
      </c>
      <c r="E2412" s="2" t="s">
        <v>3496</v>
      </c>
      <c r="F2412" s="3"/>
    </row>
    <row r="2413" spans="1:6">
      <c r="A2413" s="2" t="s">
        <v>3977</v>
      </c>
      <c r="B2413" s="2" t="s">
        <v>210</v>
      </c>
      <c r="C2413" s="2" t="s">
        <v>3978</v>
      </c>
      <c r="D2413" s="2" t="s">
        <v>212</v>
      </c>
      <c r="E2413" s="2" t="s">
        <v>3496</v>
      </c>
      <c r="F2413" s="3"/>
    </row>
    <row r="2414" spans="1:6">
      <c r="A2414" s="2" t="s">
        <v>3979</v>
      </c>
      <c r="B2414" s="2" t="s">
        <v>210</v>
      </c>
      <c r="C2414" s="2" t="s">
        <v>3980</v>
      </c>
      <c r="D2414" s="2" t="s">
        <v>212</v>
      </c>
      <c r="E2414" s="2" t="s">
        <v>3496</v>
      </c>
      <c r="F2414" s="3"/>
    </row>
    <row r="2415" spans="1:6">
      <c r="A2415" s="2" t="s">
        <v>3981</v>
      </c>
      <c r="B2415" s="2" t="s">
        <v>210</v>
      </c>
      <c r="C2415" s="2" t="s">
        <v>3982</v>
      </c>
      <c r="D2415" s="2" t="s">
        <v>212</v>
      </c>
      <c r="E2415" s="2" t="s">
        <v>3496</v>
      </c>
      <c r="F2415" s="3"/>
    </row>
    <row r="2416" spans="1:6">
      <c r="A2416" s="2" t="s">
        <v>3983</v>
      </c>
      <c r="B2416" s="2" t="s">
        <v>210</v>
      </c>
      <c r="C2416" s="2" t="s">
        <v>3984</v>
      </c>
      <c r="D2416" s="2" t="s">
        <v>212</v>
      </c>
      <c r="E2416" s="2" t="s">
        <v>3496</v>
      </c>
      <c r="F2416" s="3"/>
    </row>
    <row r="2417" spans="1:6">
      <c r="A2417" s="2" t="s">
        <v>3985</v>
      </c>
      <c r="B2417" s="2" t="s">
        <v>210</v>
      </c>
      <c r="C2417" s="2" t="s">
        <v>3986</v>
      </c>
      <c r="D2417" s="2" t="s">
        <v>212</v>
      </c>
      <c r="E2417" s="2" t="s">
        <v>3496</v>
      </c>
      <c r="F2417" s="3"/>
    </row>
    <row r="2418" spans="1:6">
      <c r="A2418" s="2" t="s">
        <v>3987</v>
      </c>
      <c r="B2418" s="2" t="s">
        <v>210</v>
      </c>
      <c r="C2418" s="2" t="s">
        <v>3988</v>
      </c>
      <c r="D2418" s="2" t="s">
        <v>212</v>
      </c>
      <c r="E2418" s="2" t="s">
        <v>3496</v>
      </c>
      <c r="F2418" s="3"/>
    </row>
    <row r="2419" spans="1:6">
      <c r="A2419" s="2" t="s">
        <v>3989</v>
      </c>
      <c r="B2419" s="2" t="s">
        <v>210</v>
      </c>
      <c r="C2419" s="2" t="s">
        <v>3990</v>
      </c>
      <c r="D2419" s="2" t="s">
        <v>212</v>
      </c>
      <c r="E2419" s="2" t="s">
        <v>3496</v>
      </c>
      <c r="F2419" s="3"/>
    </row>
    <row r="2420" spans="1:6">
      <c r="A2420" s="2" t="s">
        <v>3991</v>
      </c>
      <c r="B2420" s="2" t="s">
        <v>210</v>
      </c>
      <c r="C2420" s="2" t="s">
        <v>3992</v>
      </c>
      <c r="D2420" s="2" t="s">
        <v>212</v>
      </c>
      <c r="E2420" s="2" t="s">
        <v>3496</v>
      </c>
      <c r="F2420" s="3"/>
    </row>
    <row r="2421" spans="1:6">
      <c r="A2421" s="2" t="s">
        <v>3993</v>
      </c>
      <c r="B2421" s="2" t="s">
        <v>210</v>
      </c>
      <c r="C2421" s="2" t="s">
        <v>3994</v>
      </c>
      <c r="D2421" s="2" t="s">
        <v>212</v>
      </c>
      <c r="E2421" s="2" t="s">
        <v>3397</v>
      </c>
      <c r="F2421" s="3"/>
    </row>
    <row r="2422" spans="1:6">
      <c r="A2422" s="2" t="s">
        <v>3995</v>
      </c>
      <c r="B2422" s="2" t="s">
        <v>210</v>
      </c>
      <c r="C2422" s="2" t="s">
        <v>3996</v>
      </c>
      <c r="D2422" s="2" t="s">
        <v>212</v>
      </c>
      <c r="E2422" s="2" t="s">
        <v>1018</v>
      </c>
      <c r="F2422" s="3"/>
    </row>
    <row r="2423" spans="1:6">
      <c r="A2423" s="2" t="s">
        <v>3997</v>
      </c>
      <c r="B2423" s="2" t="s">
        <v>210</v>
      </c>
      <c r="C2423" s="2" t="s">
        <v>3998</v>
      </c>
      <c r="D2423" s="2" t="s">
        <v>212</v>
      </c>
      <c r="E2423" s="2" t="s">
        <v>272</v>
      </c>
      <c r="F2423" s="3"/>
    </row>
    <row r="2424" spans="1:6">
      <c r="A2424" s="2" t="s">
        <v>3999</v>
      </c>
      <c r="B2424" s="2" t="s">
        <v>210</v>
      </c>
      <c r="C2424" s="2" t="s">
        <v>4000</v>
      </c>
      <c r="D2424" s="2" t="s">
        <v>212</v>
      </c>
      <c r="E2424" s="2" t="s">
        <v>509</v>
      </c>
      <c r="F2424" s="3"/>
    </row>
    <row r="2425" spans="1:6">
      <c r="A2425" s="2" t="s">
        <v>4001</v>
      </c>
      <c r="B2425" s="2" t="s">
        <v>210</v>
      </c>
      <c r="C2425" s="2" t="s">
        <v>4002</v>
      </c>
      <c r="D2425" s="2" t="s">
        <v>212</v>
      </c>
      <c r="E2425" s="2" t="s">
        <v>272</v>
      </c>
      <c r="F2425" s="3"/>
    </row>
    <row r="2426" spans="1:6">
      <c r="A2426" s="2" t="s">
        <v>4003</v>
      </c>
      <c r="B2426" s="2" t="s">
        <v>210</v>
      </c>
      <c r="C2426" s="2" t="s">
        <v>4002</v>
      </c>
      <c r="D2426" s="2" t="s">
        <v>212</v>
      </c>
      <c r="E2426" s="2" t="s">
        <v>272</v>
      </c>
      <c r="F2426" s="3"/>
    </row>
    <row r="2427" spans="1:6">
      <c r="A2427" s="2" t="s">
        <v>4004</v>
      </c>
      <c r="B2427" s="2" t="s">
        <v>210</v>
      </c>
      <c r="C2427" s="2" t="s">
        <v>4005</v>
      </c>
      <c r="D2427" s="2" t="s">
        <v>219</v>
      </c>
      <c r="E2427" s="2" t="s">
        <v>396</v>
      </c>
      <c r="F2427" s="3"/>
    </row>
    <row r="2428" spans="1:6">
      <c r="A2428" s="2" t="s">
        <v>4006</v>
      </c>
      <c r="B2428" s="2" t="s">
        <v>210</v>
      </c>
      <c r="C2428" s="2" t="s">
        <v>4007</v>
      </c>
      <c r="D2428" s="2" t="s">
        <v>212</v>
      </c>
      <c r="E2428" s="2" t="s">
        <v>118</v>
      </c>
      <c r="F2428" s="3"/>
    </row>
    <row r="2429" spans="1:6">
      <c r="A2429" s="2" t="s">
        <v>4008</v>
      </c>
      <c r="B2429" s="2" t="s">
        <v>210</v>
      </c>
      <c r="C2429" s="2" t="s">
        <v>4009</v>
      </c>
      <c r="D2429" s="2" t="s">
        <v>212</v>
      </c>
      <c r="E2429" s="2" t="s">
        <v>1018</v>
      </c>
      <c r="F2429" s="3"/>
    </row>
    <row r="2430" spans="1:6">
      <c r="A2430" s="2" t="s">
        <v>4010</v>
      </c>
      <c r="B2430" s="2" t="s">
        <v>210</v>
      </c>
      <c r="C2430" s="2" t="s">
        <v>4011</v>
      </c>
      <c r="D2430" s="2" t="s">
        <v>212</v>
      </c>
      <c r="E2430" s="2" t="s">
        <v>1018</v>
      </c>
      <c r="F2430" s="3"/>
    </row>
    <row r="2431" spans="1:6">
      <c r="A2431" s="2" t="s">
        <v>4012</v>
      </c>
      <c r="B2431" s="2" t="s">
        <v>210</v>
      </c>
      <c r="C2431" s="2" t="s">
        <v>4011</v>
      </c>
      <c r="D2431" s="2" t="s">
        <v>212</v>
      </c>
      <c r="E2431" s="2" t="s">
        <v>1018</v>
      </c>
      <c r="F2431" s="3"/>
    </row>
    <row r="2432" spans="1:6">
      <c r="A2432" s="2" t="s">
        <v>4013</v>
      </c>
      <c r="B2432" s="2" t="s">
        <v>210</v>
      </c>
      <c r="C2432" s="2" t="s">
        <v>4011</v>
      </c>
      <c r="D2432" s="2" t="s">
        <v>212</v>
      </c>
      <c r="E2432" s="2" t="s">
        <v>1018</v>
      </c>
      <c r="F2432" s="3"/>
    </row>
    <row r="2433" spans="1:6">
      <c r="A2433" s="2" t="s">
        <v>4014</v>
      </c>
      <c r="B2433" s="2" t="s">
        <v>210</v>
      </c>
      <c r="C2433" s="2" t="s">
        <v>4011</v>
      </c>
      <c r="D2433" s="2" t="s">
        <v>212</v>
      </c>
      <c r="E2433" s="2" t="s">
        <v>1018</v>
      </c>
      <c r="F2433" s="3"/>
    </row>
    <row r="2434" spans="1:6">
      <c r="A2434" s="2" t="s">
        <v>4015</v>
      </c>
      <c r="B2434" s="2" t="s">
        <v>210</v>
      </c>
      <c r="C2434" s="2" t="s">
        <v>4011</v>
      </c>
      <c r="D2434" s="2" t="s">
        <v>212</v>
      </c>
      <c r="E2434" s="2" t="s">
        <v>1018</v>
      </c>
      <c r="F2434" s="3"/>
    </row>
    <row r="2435" spans="1:6">
      <c r="A2435" s="2" t="s">
        <v>4016</v>
      </c>
      <c r="B2435" s="2" t="s">
        <v>210</v>
      </c>
      <c r="C2435" s="2" t="s">
        <v>4011</v>
      </c>
      <c r="D2435" s="2" t="s">
        <v>212</v>
      </c>
      <c r="E2435" s="2" t="s">
        <v>1018</v>
      </c>
      <c r="F2435" s="3"/>
    </row>
    <row r="2436" spans="1:6">
      <c r="A2436" s="2" t="s">
        <v>4017</v>
      </c>
      <c r="B2436" s="2" t="s">
        <v>210</v>
      </c>
      <c r="C2436" s="2" t="s">
        <v>4011</v>
      </c>
      <c r="D2436" s="2" t="s">
        <v>212</v>
      </c>
      <c r="E2436" s="2" t="s">
        <v>1018</v>
      </c>
      <c r="F2436" s="3"/>
    </row>
    <row r="2437" spans="1:6">
      <c r="A2437" s="2" t="s">
        <v>4018</v>
      </c>
      <c r="B2437" s="2" t="s">
        <v>210</v>
      </c>
      <c r="C2437" s="2" t="s">
        <v>4019</v>
      </c>
      <c r="D2437" s="2" t="s">
        <v>212</v>
      </c>
      <c r="E2437" s="2" t="s">
        <v>454</v>
      </c>
      <c r="F2437" s="3"/>
    </row>
    <row r="2438" spans="1:6">
      <c r="A2438" s="2" t="s">
        <v>4020</v>
      </c>
      <c r="B2438" s="2" t="s">
        <v>210</v>
      </c>
      <c r="C2438" s="2" t="s">
        <v>4021</v>
      </c>
      <c r="D2438" s="2" t="s">
        <v>212</v>
      </c>
      <c r="E2438" s="2" t="s">
        <v>454</v>
      </c>
      <c r="F2438" s="3"/>
    </row>
    <row r="2439" spans="1:6">
      <c r="A2439" s="2" t="s">
        <v>3313</v>
      </c>
      <c r="B2439" s="2" t="s">
        <v>210</v>
      </c>
      <c r="C2439" s="2" t="s">
        <v>4022</v>
      </c>
      <c r="D2439" s="2" t="s">
        <v>212</v>
      </c>
      <c r="E2439" s="2" t="s">
        <v>264</v>
      </c>
      <c r="F2439" s="3"/>
    </row>
    <row r="2440" spans="1:6">
      <c r="A2440" s="2" t="s">
        <v>4023</v>
      </c>
      <c r="B2440" s="2" t="s">
        <v>210</v>
      </c>
      <c r="C2440" s="2" t="s">
        <v>4024</v>
      </c>
      <c r="D2440" s="2" t="s">
        <v>212</v>
      </c>
      <c r="E2440" s="2" t="s">
        <v>4025</v>
      </c>
      <c r="F2440" s="3"/>
    </row>
    <row r="2441" spans="1:6">
      <c r="A2441" s="2" t="s">
        <v>4026</v>
      </c>
      <c r="B2441" s="2" t="s">
        <v>210</v>
      </c>
      <c r="C2441" s="2" t="s">
        <v>4027</v>
      </c>
      <c r="D2441" s="2" t="s">
        <v>212</v>
      </c>
      <c r="E2441" s="2" t="s">
        <v>1018</v>
      </c>
      <c r="F2441" s="3"/>
    </row>
    <row r="2442" spans="1:6">
      <c r="A2442" s="2" t="s">
        <v>4028</v>
      </c>
      <c r="B2442" s="2" t="s">
        <v>210</v>
      </c>
      <c r="C2442" s="2" t="s">
        <v>4029</v>
      </c>
      <c r="D2442" s="2" t="s">
        <v>212</v>
      </c>
      <c r="E2442" s="2" t="s">
        <v>509</v>
      </c>
      <c r="F2442" s="3"/>
    </row>
    <row r="2443" spans="1:6">
      <c r="A2443" s="2"/>
      <c r="B2443" s="2" t="s">
        <v>210</v>
      </c>
      <c r="C2443" s="2" t="s">
        <v>4030</v>
      </c>
      <c r="D2443" s="2" t="s">
        <v>212</v>
      </c>
      <c r="E2443" s="2" t="s">
        <v>1273</v>
      </c>
      <c r="F2443" s="3"/>
    </row>
    <row r="2444" spans="1:6">
      <c r="A2444" s="2" t="s">
        <v>4031</v>
      </c>
      <c r="B2444" s="2" t="s">
        <v>210</v>
      </c>
      <c r="C2444" s="2" t="s">
        <v>4032</v>
      </c>
      <c r="D2444" s="2" t="s">
        <v>212</v>
      </c>
      <c r="E2444" s="2" t="s">
        <v>4033</v>
      </c>
      <c r="F2444" s="3"/>
    </row>
    <row r="2445" spans="1:6">
      <c r="A2445" s="2" t="s">
        <v>4034</v>
      </c>
      <c r="B2445" s="2" t="s">
        <v>210</v>
      </c>
      <c r="C2445" s="2" t="s">
        <v>4035</v>
      </c>
      <c r="D2445" s="2" t="s">
        <v>212</v>
      </c>
      <c r="E2445" s="2" t="s">
        <v>4036</v>
      </c>
      <c r="F2445" s="3"/>
    </row>
    <row r="2446" spans="1:6">
      <c r="A2446" s="2" t="s">
        <v>4037</v>
      </c>
      <c r="B2446" s="2" t="s">
        <v>210</v>
      </c>
      <c r="C2446" s="2" t="s">
        <v>4038</v>
      </c>
      <c r="D2446" s="2" t="s">
        <v>212</v>
      </c>
      <c r="E2446" s="2" t="s">
        <v>4036</v>
      </c>
      <c r="F2446" s="3"/>
    </row>
    <row r="2447" spans="1:6">
      <c r="A2447" s="2" t="s">
        <v>4039</v>
      </c>
      <c r="B2447" s="2" t="s">
        <v>210</v>
      </c>
      <c r="C2447" s="2" t="s">
        <v>4040</v>
      </c>
      <c r="D2447" s="2" t="s">
        <v>212</v>
      </c>
      <c r="E2447" s="2" t="s">
        <v>4041</v>
      </c>
      <c r="F2447" s="3"/>
    </row>
    <row r="2448" spans="1:6">
      <c r="A2448" s="2" t="s">
        <v>4042</v>
      </c>
      <c r="B2448" s="2" t="s">
        <v>210</v>
      </c>
      <c r="C2448" s="2" t="s">
        <v>4043</v>
      </c>
      <c r="D2448" s="2" t="s">
        <v>212</v>
      </c>
      <c r="E2448" s="2" t="s">
        <v>4044</v>
      </c>
      <c r="F2448" s="3"/>
    </row>
    <row r="2449" spans="1:6">
      <c r="A2449" s="2" t="s">
        <v>4045</v>
      </c>
      <c r="B2449" s="2" t="s">
        <v>210</v>
      </c>
      <c r="C2449" s="2" t="s">
        <v>4046</v>
      </c>
      <c r="D2449" s="2" t="s">
        <v>212</v>
      </c>
      <c r="E2449" s="2" t="s">
        <v>4044</v>
      </c>
      <c r="F2449" s="3"/>
    </row>
    <row r="2450" spans="1:6">
      <c r="A2450" s="2" t="s">
        <v>4047</v>
      </c>
      <c r="B2450" s="2" t="s">
        <v>210</v>
      </c>
      <c r="C2450" s="2" t="s">
        <v>4048</v>
      </c>
      <c r="D2450" s="2" t="s">
        <v>212</v>
      </c>
      <c r="E2450" s="2" t="s">
        <v>4049</v>
      </c>
      <c r="F2450" s="3"/>
    </row>
    <row r="2451" spans="1:6">
      <c r="A2451" s="2" t="s">
        <v>4050</v>
      </c>
      <c r="B2451" s="2" t="s">
        <v>210</v>
      </c>
      <c r="C2451" s="2" t="s">
        <v>4048</v>
      </c>
      <c r="D2451" s="2" t="s">
        <v>212</v>
      </c>
      <c r="E2451" s="2" t="s">
        <v>4049</v>
      </c>
      <c r="F2451" s="3"/>
    </row>
    <row r="2452" spans="1:6">
      <c r="A2452" s="2" t="s">
        <v>4051</v>
      </c>
      <c r="B2452" s="2" t="s">
        <v>210</v>
      </c>
      <c r="C2452" s="2" t="s">
        <v>4052</v>
      </c>
      <c r="D2452" s="2" t="s">
        <v>212</v>
      </c>
      <c r="E2452" s="2" t="s">
        <v>4044</v>
      </c>
      <c r="F2452" s="3"/>
    </row>
    <row r="2453" spans="1:6">
      <c r="A2453" s="2" t="s">
        <v>4053</v>
      </c>
      <c r="B2453" s="2" t="s">
        <v>210</v>
      </c>
      <c r="C2453" s="2" t="s">
        <v>4054</v>
      </c>
      <c r="D2453" s="2" t="s">
        <v>212</v>
      </c>
      <c r="E2453" s="2" t="s">
        <v>4055</v>
      </c>
      <c r="F2453" s="3"/>
    </row>
    <row r="2454" spans="1:6">
      <c r="A2454" s="2" t="s">
        <v>4056</v>
      </c>
      <c r="B2454" s="2" t="s">
        <v>210</v>
      </c>
      <c r="C2454" s="2" t="s">
        <v>4057</v>
      </c>
      <c r="D2454" s="2" t="s">
        <v>212</v>
      </c>
      <c r="E2454" s="2" t="s">
        <v>1935</v>
      </c>
      <c r="F2454" s="3"/>
    </row>
    <row r="2455" spans="1:6">
      <c r="A2455" s="2" t="s">
        <v>4058</v>
      </c>
      <c r="B2455" s="2" t="s">
        <v>210</v>
      </c>
      <c r="C2455" s="2" t="s">
        <v>4059</v>
      </c>
      <c r="D2455" s="2" t="s">
        <v>212</v>
      </c>
      <c r="E2455" s="2" t="s">
        <v>358</v>
      </c>
      <c r="F2455" s="3"/>
    </row>
    <row r="2456" spans="1:6">
      <c r="A2456" s="2" t="s">
        <v>4060</v>
      </c>
      <c r="B2456" s="2" t="s">
        <v>210</v>
      </c>
      <c r="C2456" s="2" t="s">
        <v>4061</v>
      </c>
      <c r="D2456" s="2" t="s">
        <v>212</v>
      </c>
      <c r="E2456" s="2" t="s">
        <v>1935</v>
      </c>
      <c r="F2456" s="3"/>
    </row>
    <row r="2457" spans="1:6">
      <c r="A2457" s="2" t="s">
        <v>4062</v>
      </c>
      <c r="B2457" s="2" t="s">
        <v>210</v>
      </c>
      <c r="C2457" s="2" t="s">
        <v>4063</v>
      </c>
      <c r="D2457" s="2" t="s">
        <v>212</v>
      </c>
      <c r="E2457" s="2" t="s">
        <v>233</v>
      </c>
      <c r="F2457" s="3"/>
    </row>
    <row r="2458" spans="1:6">
      <c r="A2458" s="2" t="s">
        <v>4064</v>
      </c>
      <c r="B2458" s="2" t="s">
        <v>210</v>
      </c>
      <c r="C2458" s="2" t="s">
        <v>4063</v>
      </c>
      <c r="D2458" s="2" t="s">
        <v>212</v>
      </c>
      <c r="E2458" s="2" t="s">
        <v>1141</v>
      </c>
      <c r="F2458" s="3"/>
    </row>
    <row r="2459" spans="1:6">
      <c r="A2459" s="2" t="s">
        <v>4065</v>
      </c>
      <c r="B2459" s="2" t="s">
        <v>210</v>
      </c>
      <c r="C2459" s="2" t="s">
        <v>4063</v>
      </c>
      <c r="D2459" s="2" t="s">
        <v>212</v>
      </c>
      <c r="E2459" s="2" t="s">
        <v>3246</v>
      </c>
      <c r="F2459" s="3"/>
    </row>
    <row r="2460" spans="1:6">
      <c r="A2460" s="2" t="s">
        <v>1237</v>
      </c>
      <c r="B2460" s="2" t="s">
        <v>210</v>
      </c>
      <c r="C2460" s="2" t="s">
        <v>4063</v>
      </c>
      <c r="D2460" s="2" t="s">
        <v>212</v>
      </c>
      <c r="E2460" s="2" t="s">
        <v>1141</v>
      </c>
      <c r="F2460" s="3"/>
    </row>
    <row r="2461" spans="1:6">
      <c r="A2461" s="2" t="s">
        <v>4066</v>
      </c>
      <c r="B2461" s="2" t="s">
        <v>210</v>
      </c>
      <c r="C2461" s="2" t="s">
        <v>4063</v>
      </c>
      <c r="D2461" s="2" t="s">
        <v>212</v>
      </c>
      <c r="E2461" s="2" t="s">
        <v>1141</v>
      </c>
      <c r="F2461" s="3"/>
    </row>
    <row r="2462" spans="1:6">
      <c r="A2462" s="2" t="s">
        <v>4067</v>
      </c>
      <c r="B2462" s="2" t="s">
        <v>210</v>
      </c>
      <c r="C2462" s="2" t="s">
        <v>4063</v>
      </c>
      <c r="D2462" s="2" t="s">
        <v>212</v>
      </c>
      <c r="E2462" s="2" t="s">
        <v>1102</v>
      </c>
      <c r="F2462" s="3"/>
    </row>
    <row r="2463" spans="1:6">
      <c r="A2463" s="2" t="s">
        <v>1536</v>
      </c>
      <c r="B2463" s="2" t="s">
        <v>210</v>
      </c>
      <c r="C2463" s="2" t="s">
        <v>4063</v>
      </c>
      <c r="D2463" s="2" t="s">
        <v>212</v>
      </c>
      <c r="E2463" s="2" t="s">
        <v>2538</v>
      </c>
      <c r="F2463" s="3"/>
    </row>
    <row r="2464" spans="1:6">
      <c r="A2464" s="2" t="s">
        <v>4068</v>
      </c>
      <c r="B2464" s="2" t="s">
        <v>210</v>
      </c>
      <c r="C2464" s="2" t="s">
        <v>4063</v>
      </c>
      <c r="D2464" s="2" t="s">
        <v>212</v>
      </c>
      <c r="E2464" s="2" t="s">
        <v>2289</v>
      </c>
      <c r="F2464" s="3"/>
    </row>
    <row r="2465" spans="1:6">
      <c r="A2465" s="2" t="s">
        <v>4069</v>
      </c>
      <c r="B2465" s="2" t="s">
        <v>210</v>
      </c>
      <c r="C2465" s="2" t="s">
        <v>4063</v>
      </c>
      <c r="D2465" s="2" t="s">
        <v>212</v>
      </c>
      <c r="E2465" s="2" t="s">
        <v>997</v>
      </c>
      <c r="F2465" s="3"/>
    </row>
    <row r="2466" spans="1:6">
      <c r="A2466" s="2" t="s">
        <v>4070</v>
      </c>
      <c r="B2466" s="2" t="s">
        <v>210</v>
      </c>
      <c r="C2466" s="2" t="s">
        <v>4063</v>
      </c>
      <c r="D2466" s="2" t="s">
        <v>212</v>
      </c>
      <c r="E2466" s="2" t="s">
        <v>2289</v>
      </c>
      <c r="F2466" s="3"/>
    </row>
    <row r="2467" spans="1:6">
      <c r="A2467" s="2" t="s">
        <v>4071</v>
      </c>
      <c r="B2467" s="2" t="s">
        <v>210</v>
      </c>
      <c r="C2467" s="2" t="s">
        <v>4063</v>
      </c>
      <c r="D2467" s="2" t="s">
        <v>212</v>
      </c>
      <c r="E2467" s="2" t="s">
        <v>267</v>
      </c>
      <c r="F2467" s="3"/>
    </row>
    <row r="2468" spans="1:6">
      <c r="A2468" s="2" t="s">
        <v>2537</v>
      </c>
      <c r="B2468" s="2" t="s">
        <v>210</v>
      </c>
      <c r="C2468" s="2" t="s">
        <v>4063</v>
      </c>
      <c r="D2468" s="2" t="s">
        <v>212</v>
      </c>
      <c r="E2468" s="2" t="s">
        <v>2538</v>
      </c>
      <c r="F2468" s="3"/>
    </row>
    <row r="2469" spans="1:6">
      <c r="A2469" s="2" t="s">
        <v>4072</v>
      </c>
      <c r="B2469" s="2" t="s">
        <v>210</v>
      </c>
      <c r="C2469" s="2" t="s">
        <v>4063</v>
      </c>
      <c r="D2469" s="2" t="s">
        <v>212</v>
      </c>
      <c r="E2469" s="2" t="s">
        <v>1141</v>
      </c>
      <c r="F2469" s="3"/>
    </row>
    <row r="2470" spans="1:6">
      <c r="A2470" s="2" t="s">
        <v>4073</v>
      </c>
      <c r="B2470" s="2" t="s">
        <v>210</v>
      </c>
      <c r="C2470" s="2" t="s">
        <v>4063</v>
      </c>
      <c r="D2470" s="2" t="s">
        <v>212</v>
      </c>
      <c r="E2470" s="2" t="s">
        <v>1141</v>
      </c>
      <c r="F2470" s="3"/>
    </row>
    <row r="2471" spans="1:6">
      <c r="A2471" s="2" t="s">
        <v>4074</v>
      </c>
      <c r="B2471" s="2" t="s">
        <v>210</v>
      </c>
      <c r="C2471" s="2" t="s">
        <v>4063</v>
      </c>
      <c r="D2471" s="2" t="s">
        <v>212</v>
      </c>
      <c r="E2471" s="2" t="s">
        <v>2289</v>
      </c>
      <c r="F2471" s="3"/>
    </row>
    <row r="2472" spans="1:6">
      <c r="A2472" s="2" t="s">
        <v>2530</v>
      </c>
      <c r="B2472" s="2" t="s">
        <v>210</v>
      </c>
      <c r="C2472" s="2" t="s">
        <v>4063</v>
      </c>
      <c r="D2472" s="2" t="s">
        <v>212</v>
      </c>
      <c r="E2472" s="2" t="s">
        <v>2191</v>
      </c>
      <c r="F2472" s="3"/>
    </row>
    <row r="2473" spans="1:6">
      <c r="A2473" s="2" t="s">
        <v>4075</v>
      </c>
      <c r="B2473" s="2" t="s">
        <v>210</v>
      </c>
      <c r="C2473" s="2" t="s">
        <v>4063</v>
      </c>
      <c r="D2473" s="2" t="s">
        <v>212</v>
      </c>
      <c r="E2473" s="2" t="s">
        <v>1141</v>
      </c>
      <c r="F2473" s="3"/>
    </row>
    <row r="2474" spans="1:6">
      <c r="A2474" s="2" t="s">
        <v>4076</v>
      </c>
      <c r="B2474" s="2" t="s">
        <v>210</v>
      </c>
      <c r="C2474" s="2" t="s">
        <v>4077</v>
      </c>
      <c r="D2474" s="2" t="s">
        <v>212</v>
      </c>
      <c r="E2474" s="2" t="s">
        <v>267</v>
      </c>
      <c r="F2474" s="3"/>
    </row>
    <row r="2475" spans="1:6">
      <c r="A2475" s="2" t="s">
        <v>4078</v>
      </c>
      <c r="B2475" s="2" t="s">
        <v>210</v>
      </c>
      <c r="C2475" s="2" t="s">
        <v>4079</v>
      </c>
      <c r="D2475" s="2" t="s">
        <v>212</v>
      </c>
      <c r="E2475" s="2" t="s">
        <v>267</v>
      </c>
      <c r="F2475" s="3"/>
    </row>
    <row r="2476" spans="1:6">
      <c r="A2476" s="2" t="s">
        <v>4080</v>
      </c>
      <c r="B2476" s="2" t="s">
        <v>210</v>
      </c>
      <c r="C2476" s="2" t="s">
        <v>4081</v>
      </c>
      <c r="D2476" s="2" t="s">
        <v>212</v>
      </c>
      <c r="E2476" s="2" t="s">
        <v>258</v>
      </c>
      <c r="F2476" s="3"/>
    </row>
    <row r="2477" spans="1:6">
      <c r="A2477" s="2" t="s">
        <v>4082</v>
      </c>
      <c r="B2477" s="2" t="s">
        <v>210</v>
      </c>
      <c r="C2477" s="2" t="s">
        <v>4083</v>
      </c>
      <c r="D2477" s="2" t="s">
        <v>212</v>
      </c>
      <c r="E2477" s="2" t="s">
        <v>2455</v>
      </c>
      <c r="F2477" s="3"/>
    </row>
    <row r="2478" spans="1:6">
      <c r="A2478" s="2" t="s">
        <v>4084</v>
      </c>
      <c r="B2478" s="2" t="s">
        <v>210</v>
      </c>
      <c r="C2478" s="2" t="s">
        <v>4085</v>
      </c>
      <c r="D2478" s="2" t="s">
        <v>212</v>
      </c>
      <c r="E2478" s="2" t="s">
        <v>2455</v>
      </c>
      <c r="F2478" s="3"/>
    </row>
    <row r="2479" spans="1:6">
      <c r="A2479" s="2" t="s">
        <v>4086</v>
      </c>
      <c r="B2479" s="2" t="s">
        <v>210</v>
      </c>
      <c r="C2479" s="2" t="s">
        <v>4087</v>
      </c>
      <c r="D2479" s="2" t="s">
        <v>212</v>
      </c>
      <c r="E2479" s="2" t="s">
        <v>1410</v>
      </c>
      <c r="F2479" s="3"/>
    </row>
    <row r="2480" spans="1:6">
      <c r="A2480" s="2" t="s">
        <v>4088</v>
      </c>
      <c r="B2480" s="2" t="s">
        <v>210</v>
      </c>
      <c r="C2480" s="2" t="s">
        <v>4089</v>
      </c>
      <c r="D2480" s="2" t="s">
        <v>212</v>
      </c>
      <c r="E2480" s="2" t="s">
        <v>4090</v>
      </c>
      <c r="F2480" s="3"/>
    </row>
    <row r="2481" spans="1:6">
      <c r="A2481" s="2" t="s">
        <v>1536</v>
      </c>
      <c r="B2481" s="2" t="s">
        <v>210</v>
      </c>
      <c r="C2481" s="2" t="s">
        <v>4091</v>
      </c>
      <c r="D2481" s="2" t="s">
        <v>212</v>
      </c>
      <c r="E2481" s="2" t="s">
        <v>2434</v>
      </c>
      <c r="F2481" s="3"/>
    </row>
    <row r="2482" spans="1:6">
      <c r="A2482" s="2" t="s">
        <v>4076</v>
      </c>
      <c r="B2482" s="2" t="s">
        <v>210</v>
      </c>
      <c r="C2482" s="2" t="s">
        <v>4092</v>
      </c>
      <c r="D2482" s="2" t="s">
        <v>212</v>
      </c>
      <c r="E2482" s="2" t="s">
        <v>267</v>
      </c>
      <c r="F2482" s="3"/>
    </row>
    <row r="2483" spans="1:6">
      <c r="A2483" s="2" t="s">
        <v>4093</v>
      </c>
      <c r="B2483" s="2" t="s">
        <v>210</v>
      </c>
      <c r="C2483" s="2" t="s">
        <v>4094</v>
      </c>
      <c r="D2483" s="2" t="s">
        <v>212</v>
      </c>
      <c r="E2483" s="2" t="s">
        <v>267</v>
      </c>
      <c r="F2483" s="3"/>
    </row>
    <row r="2484" spans="1:6">
      <c r="A2484" s="2" t="s">
        <v>4095</v>
      </c>
      <c r="B2484" s="2" t="s">
        <v>210</v>
      </c>
      <c r="C2484" s="2" t="s">
        <v>4096</v>
      </c>
      <c r="D2484" s="2" t="s">
        <v>212</v>
      </c>
      <c r="E2484" s="2" t="s">
        <v>267</v>
      </c>
      <c r="F2484" s="3"/>
    </row>
    <row r="2485" spans="1:6">
      <c r="A2485" s="2" t="s">
        <v>4097</v>
      </c>
      <c r="B2485" s="2" t="s">
        <v>210</v>
      </c>
      <c r="C2485" s="2" t="s">
        <v>4098</v>
      </c>
      <c r="D2485" s="2" t="s">
        <v>212</v>
      </c>
      <c r="E2485" s="2" t="s">
        <v>267</v>
      </c>
      <c r="F2485" s="3"/>
    </row>
    <row r="2486" spans="1:6">
      <c r="A2486" s="2" t="s">
        <v>4099</v>
      </c>
      <c r="B2486" s="2" t="s">
        <v>210</v>
      </c>
      <c r="C2486" s="2" t="s">
        <v>4100</v>
      </c>
      <c r="D2486" s="2" t="s">
        <v>212</v>
      </c>
      <c r="E2486" s="2" t="s">
        <v>267</v>
      </c>
      <c r="F2486" s="3"/>
    </row>
    <row r="2487" spans="1:6">
      <c r="A2487" s="2" t="s">
        <v>4101</v>
      </c>
      <c r="B2487" s="2" t="s">
        <v>210</v>
      </c>
      <c r="C2487" s="2" t="s">
        <v>4102</v>
      </c>
      <c r="D2487" s="2" t="s">
        <v>212</v>
      </c>
      <c r="E2487" s="2" t="s">
        <v>267</v>
      </c>
      <c r="F2487" s="3"/>
    </row>
    <row r="2488" spans="1:6">
      <c r="A2488" s="2" t="s">
        <v>4103</v>
      </c>
      <c r="B2488" s="2" t="s">
        <v>210</v>
      </c>
      <c r="C2488" s="2" t="s">
        <v>4104</v>
      </c>
      <c r="D2488" s="2" t="s">
        <v>212</v>
      </c>
      <c r="E2488" s="2" t="s">
        <v>267</v>
      </c>
      <c r="F2488" s="3"/>
    </row>
    <row r="2489" spans="1:6">
      <c r="A2489" s="2" t="s">
        <v>4105</v>
      </c>
      <c r="B2489" s="2" t="s">
        <v>210</v>
      </c>
      <c r="C2489" s="2" t="s">
        <v>4106</v>
      </c>
      <c r="D2489" s="2" t="s">
        <v>212</v>
      </c>
      <c r="E2489" s="2" t="s">
        <v>267</v>
      </c>
      <c r="F2489" s="3"/>
    </row>
    <row r="2490" spans="1:6">
      <c r="A2490" s="2" t="s">
        <v>3885</v>
      </c>
      <c r="B2490" s="2" t="s">
        <v>210</v>
      </c>
      <c r="C2490" s="2" t="s">
        <v>4107</v>
      </c>
      <c r="D2490" s="2" t="s">
        <v>212</v>
      </c>
      <c r="E2490" s="2" t="s">
        <v>592</v>
      </c>
      <c r="F2490" s="3"/>
    </row>
    <row r="2491" spans="1:6">
      <c r="A2491" s="2" t="s">
        <v>4108</v>
      </c>
      <c r="B2491" s="2" t="s">
        <v>210</v>
      </c>
      <c r="C2491" s="2" t="s">
        <v>4109</v>
      </c>
      <c r="D2491" s="2" t="s">
        <v>212</v>
      </c>
      <c r="E2491" s="2" t="s">
        <v>1596</v>
      </c>
      <c r="F2491" s="3"/>
    </row>
    <row r="2492" spans="1:6">
      <c r="A2492" s="2" t="s">
        <v>4110</v>
      </c>
      <c r="B2492" s="2" t="s">
        <v>210</v>
      </c>
      <c r="C2492" s="2" t="s">
        <v>4111</v>
      </c>
      <c r="D2492" s="2" t="s">
        <v>212</v>
      </c>
      <c r="E2492" s="2" t="s">
        <v>1410</v>
      </c>
      <c r="F2492" s="3"/>
    </row>
    <row r="2493" spans="1:6">
      <c r="A2493" s="2" t="s">
        <v>4112</v>
      </c>
      <c r="B2493" s="2" t="s">
        <v>210</v>
      </c>
      <c r="C2493" s="2" t="s">
        <v>4113</v>
      </c>
      <c r="D2493" s="2" t="s">
        <v>212</v>
      </c>
      <c r="E2493" s="2" t="s">
        <v>267</v>
      </c>
      <c r="F2493" s="3"/>
    </row>
    <row r="2494" spans="1:6">
      <c r="A2494" s="2" t="s">
        <v>4114</v>
      </c>
      <c r="B2494" s="2" t="s">
        <v>210</v>
      </c>
      <c r="C2494" s="2" t="s">
        <v>4115</v>
      </c>
      <c r="D2494" s="2" t="s">
        <v>212</v>
      </c>
      <c r="E2494" s="2" t="s">
        <v>2383</v>
      </c>
      <c r="F2494" s="3"/>
    </row>
    <row r="2495" spans="1:6">
      <c r="A2495" s="2" t="s">
        <v>4116</v>
      </c>
      <c r="B2495" s="2" t="s">
        <v>210</v>
      </c>
      <c r="C2495" s="2" t="s">
        <v>4117</v>
      </c>
      <c r="D2495" s="2" t="s">
        <v>212</v>
      </c>
      <c r="E2495" s="2" t="s">
        <v>267</v>
      </c>
      <c r="F2495" s="3"/>
    </row>
    <row r="2496" spans="1:6">
      <c r="A2496" s="2" t="s">
        <v>4118</v>
      </c>
      <c r="B2496" s="2" t="s">
        <v>210</v>
      </c>
      <c r="C2496" s="2" t="s">
        <v>4119</v>
      </c>
      <c r="D2496" s="2" t="s">
        <v>212</v>
      </c>
      <c r="E2496" s="2" t="s">
        <v>267</v>
      </c>
      <c r="F2496" s="3"/>
    </row>
    <row r="2497" spans="1:6">
      <c r="A2497" s="2" t="s">
        <v>4120</v>
      </c>
      <c r="B2497" s="2" t="s">
        <v>210</v>
      </c>
      <c r="C2497" s="2" t="s">
        <v>4119</v>
      </c>
      <c r="D2497" s="2" t="s">
        <v>212</v>
      </c>
      <c r="E2497" s="2" t="s">
        <v>267</v>
      </c>
      <c r="F2497" s="3"/>
    </row>
    <row r="2498" spans="1:6">
      <c r="A2498" s="2" t="s">
        <v>4121</v>
      </c>
      <c r="B2498" s="2" t="s">
        <v>210</v>
      </c>
      <c r="C2498" s="2" t="s">
        <v>4122</v>
      </c>
      <c r="D2498" s="2" t="s">
        <v>212</v>
      </c>
      <c r="E2498" s="2" t="s">
        <v>267</v>
      </c>
      <c r="F2498" s="3"/>
    </row>
    <row r="2499" spans="1:6">
      <c r="A2499" s="2" t="s">
        <v>4123</v>
      </c>
      <c r="B2499" s="2" t="s">
        <v>210</v>
      </c>
      <c r="C2499" s="2" t="s">
        <v>4124</v>
      </c>
      <c r="D2499" s="2" t="s">
        <v>212</v>
      </c>
      <c r="E2499" s="2" t="s">
        <v>1379</v>
      </c>
      <c r="F2499" s="3"/>
    </row>
    <row r="2500" spans="1:6">
      <c r="A2500" s="2" t="s">
        <v>4125</v>
      </c>
      <c r="B2500" s="2" t="s">
        <v>210</v>
      </c>
      <c r="C2500" s="2" t="s">
        <v>4126</v>
      </c>
      <c r="D2500" s="2" t="s">
        <v>212</v>
      </c>
      <c r="E2500" s="2" t="s">
        <v>2383</v>
      </c>
      <c r="F2500" s="3"/>
    </row>
    <row r="2501" spans="1:6">
      <c r="A2501" s="2" t="s">
        <v>4127</v>
      </c>
      <c r="B2501" s="2" t="s">
        <v>210</v>
      </c>
      <c r="C2501" s="2" t="s">
        <v>4128</v>
      </c>
      <c r="D2501" s="2" t="s">
        <v>212</v>
      </c>
      <c r="E2501" s="2" t="s">
        <v>220</v>
      </c>
      <c r="F2501" s="3"/>
    </row>
    <row r="2502" spans="1:6">
      <c r="A2502" s="2" t="s">
        <v>4129</v>
      </c>
      <c r="B2502" s="2" t="s">
        <v>210</v>
      </c>
      <c r="C2502" s="2" t="s">
        <v>4128</v>
      </c>
      <c r="D2502" s="2" t="s">
        <v>212</v>
      </c>
      <c r="E2502" s="2" t="s">
        <v>2383</v>
      </c>
      <c r="F2502" s="3"/>
    </row>
    <row r="2503" spans="1:6">
      <c r="A2503" s="2" t="s">
        <v>4130</v>
      </c>
      <c r="B2503" s="2" t="s">
        <v>210</v>
      </c>
      <c r="C2503" s="2" t="s">
        <v>4131</v>
      </c>
      <c r="D2503" s="2" t="s">
        <v>212</v>
      </c>
      <c r="E2503" s="2" t="s">
        <v>241</v>
      </c>
      <c r="F2503" s="3"/>
    </row>
    <row r="2504" spans="1:6">
      <c r="A2504" s="2" t="s">
        <v>3278</v>
      </c>
      <c r="B2504" s="2" t="s">
        <v>210</v>
      </c>
      <c r="C2504" s="2" t="s">
        <v>4132</v>
      </c>
      <c r="D2504" s="2" t="s">
        <v>212</v>
      </c>
      <c r="E2504" s="2" t="s">
        <v>220</v>
      </c>
      <c r="F2504" s="3"/>
    </row>
    <row r="2505" spans="1:6">
      <c r="A2505" s="2" t="s">
        <v>394</v>
      </c>
      <c r="B2505" s="2" t="s">
        <v>210</v>
      </c>
      <c r="C2505" s="2" t="s">
        <v>4133</v>
      </c>
      <c r="D2505" s="2" t="s">
        <v>212</v>
      </c>
      <c r="E2505" s="2" t="s">
        <v>1582</v>
      </c>
      <c r="F2505" s="3"/>
    </row>
    <row r="2506" spans="1:6">
      <c r="A2506" s="2" t="s">
        <v>4134</v>
      </c>
      <c r="B2506" s="2" t="s">
        <v>210</v>
      </c>
      <c r="C2506" s="2" t="s">
        <v>4133</v>
      </c>
      <c r="D2506" s="2" t="s">
        <v>212</v>
      </c>
      <c r="E2506" s="2" t="s">
        <v>1582</v>
      </c>
      <c r="F2506" s="3"/>
    </row>
    <row r="2507" spans="1:6">
      <c r="A2507" s="2" t="s">
        <v>4135</v>
      </c>
      <c r="B2507" s="2" t="s">
        <v>210</v>
      </c>
      <c r="C2507" s="2" t="s">
        <v>4133</v>
      </c>
      <c r="D2507" s="2" t="s">
        <v>212</v>
      </c>
      <c r="E2507" s="2" t="s">
        <v>1582</v>
      </c>
      <c r="F2507" s="3"/>
    </row>
    <row r="2508" spans="1:6">
      <c r="A2508" s="2" t="s">
        <v>4136</v>
      </c>
      <c r="B2508" s="2" t="s">
        <v>210</v>
      </c>
      <c r="C2508" s="2" t="s">
        <v>4133</v>
      </c>
      <c r="D2508" s="2" t="s">
        <v>212</v>
      </c>
      <c r="E2508" s="2" t="s">
        <v>1582</v>
      </c>
      <c r="F2508" s="3"/>
    </row>
    <row r="2509" spans="1:6">
      <c r="A2509" s="2" t="s">
        <v>4137</v>
      </c>
      <c r="B2509" s="2" t="s">
        <v>210</v>
      </c>
      <c r="C2509" s="2" t="s">
        <v>4138</v>
      </c>
      <c r="D2509" s="2" t="s">
        <v>212</v>
      </c>
      <c r="E2509" s="2" t="s">
        <v>2505</v>
      </c>
      <c r="F2509" s="3"/>
    </row>
    <row r="2510" spans="1:6">
      <c r="A2510" s="2" t="s">
        <v>4139</v>
      </c>
      <c r="B2510" s="2" t="s">
        <v>210</v>
      </c>
      <c r="C2510" s="2" t="s">
        <v>4140</v>
      </c>
      <c r="D2510" s="2" t="s">
        <v>212</v>
      </c>
      <c r="E2510" s="2" t="s">
        <v>2455</v>
      </c>
      <c r="F2510" s="3"/>
    </row>
    <row r="2511" spans="1:6">
      <c r="A2511" s="2" t="s">
        <v>1597</v>
      </c>
      <c r="B2511" s="2" t="s">
        <v>210</v>
      </c>
      <c r="C2511" s="2" t="s">
        <v>4141</v>
      </c>
      <c r="D2511" s="2" t="s">
        <v>212</v>
      </c>
      <c r="E2511" s="2" t="s">
        <v>1951</v>
      </c>
      <c r="F2511" s="3"/>
    </row>
    <row r="2512" spans="1:6">
      <c r="A2512" s="2" t="s">
        <v>4142</v>
      </c>
      <c r="B2512" s="2" t="s">
        <v>210</v>
      </c>
      <c r="C2512" s="2" t="s">
        <v>4143</v>
      </c>
      <c r="D2512" s="2" t="s">
        <v>212</v>
      </c>
      <c r="E2512" s="2" t="s">
        <v>1437</v>
      </c>
      <c r="F2512" s="3"/>
    </row>
    <row r="2513" spans="1:6">
      <c r="A2513" s="2" t="s">
        <v>4144</v>
      </c>
      <c r="B2513" s="2" t="s">
        <v>210</v>
      </c>
      <c r="C2513" s="2" t="s">
        <v>4145</v>
      </c>
      <c r="D2513" s="2" t="s">
        <v>212</v>
      </c>
      <c r="E2513" s="2" t="s">
        <v>2966</v>
      </c>
      <c r="F2513" s="3"/>
    </row>
    <row r="2514" spans="1:6">
      <c r="A2514" s="2" t="s">
        <v>4146</v>
      </c>
      <c r="B2514" s="2" t="s">
        <v>210</v>
      </c>
      <c r="C2514" s="2" t="s">
        <v>4145</v>
      </c>
      <c r="D2514" s="2" t="s">
        <v>212</v>
      </c>
      <c r="E2514" s="2" t="s">
        <v>1363</v>
      </c>
      <c r="F2514" s="3"/>
    </row>
    <row r="2515" spans="1:6">
      <c r="A2515" s="2" t="s">
        <v>4147</v>
      </c>
      <c r="B2515" s="2" t="s">
        <v>210</v>
      </c>
      <c r="C2515" s="2" t="s">
        <v>4148</v>
      </c>
      <c r="D2515" s="2" t="s">
        <v>212</v>
      </c>
      <c r="E2515" s="2" t="s">
        <v>493</v>
      </c>
      <c r="F2515" s="3"/>
    </row>
    <row r="2516" spans="1:6">
      <c r="A2516" s="2" t="s">
        <v>4149</v>
      </c>
      <c r="B2516" s="2" t="s">
        <v>210</v>
      </c>
      <c r="C2516" s="2" t="s">
        <v>4150</v>
      </c>
      <c r="D2516" s="2" t="s">
        <v>212</v>
      </c>
      <c r="E2516" s="2" t="s">
        <v>1582</v>
      </c>
      <c r="F2516" s="3"/>
    </row>
    <row r="2517" spans="1:6">
      <c r="A2517" s="2" t="s">
        <v>4151</v>
      </c>
      <c r="B2517" s="2" t="s">
        <v>210</v>
      </c>
      <c r="C2517" s="2" t="s">
        <v>4152</v>
      </c>
      <c r="D2517" s="2" t="s">
        <v>212</v>
      </c>
      <c r="E2517" s="2" t="s">
        <v>493</v>
      </c>
      <c r="F2517" s="3"/>
    </row>
    <row r="2518" spans="1:6">
      <c r="A2518" s="2" t="s">
        <v>4153</v>
      </c>
      <c r="B2518" s="2" t="s">
        <v>210</v>
      </c>
      <c r="C2518" s="2" t="s">
        <v>4154</v>
      </c>
      <c r="D2518" s="2" t="s">
        <v>212</v>
      </c>
      <c r="E2518" s="2" t="s">
        <v>496</v>
      </c>
      <c r="F2518" s="3"/>
    </row>
    <row r="2519" spans="1:6">
      <c r="A2519" s="2" t="s">
        <v>1022</v>
      </c>
      <c r="B2519" s="2" t="s">
        <v>210</v>
      </c>
      <c r="C2519" s="2" t="s">
        <v>4154</v>
      </c>
      <c r="D2519" s="2" t="s">
        <v>212</v>
      </c>
      <c r="E2519" s="2" t="s">
        <v>1437</v>
      </c>
      <c r="F2519" s="3"/>
    </row>
    <row r="2520" spans="1:6">
      <c r="A2520" s="2" t="s">
        <v>4155</v>
      </c>
      <c r="B2520" s="2" t="s">
        <v>210</v>
      </c>
      <c r="C2520" s="2" t="s">
        <v>4156</v>
      </c>
      <c r="D2520" s="2" t="s">
        <v>212</v>
      </c>
      <c r="E2520" s="2" t="s">
        <v>4157</v>
      </c>
      <c r="F2520" s="3"/>
    </row>
    <row r="2521" spans="1:6">
      <c r="A2521" s="2" t="s">
        <v>4158</v>
      </c>
      <c r="B2521" s="2" t="s">
        <v>210</v>
      </c>
      <c r="C2521" s="2" t="s">
        <v>4156</v>
      </c>
      <c r="D2521" s="2" t="s">
        <v>212</v>
      </c>
      <c r="E2521" s="2" t="s">
        <v>233</v>
      </c>
      <c r="F2521" s="3"/>
    </row>
    <row r="2522" spans="1:6">
      <c r="A2522" s="2" t="s">
        <v>4159</v>
      </c>
      <c r="B2522" s="2" t="s">
        <v>210</v>
      </c>
      <c r="C2522" s="2" t="s">
        <v>4156</v>
      </c>
      <c r="D2522" s="2" t="s">
        <v>212</v>
      </c>
      <c r="E2522" s="2" t="s">
        <v>1951</v>
      </c>
      <c r="F2522" s="3"/>
    </row>
    <row r="2523" spans="1:6">
      <c r="A2523" s="2" t="s">
        <v>4160</v>
      </c>
      <c r="B2523" s="2" t="s">
        <v>210</v>
      </c>
      <c r="C2523" s="2" t="s">
        <v>4161</v>
      </c>
      <c r="D2523" s="2" t="s">
        <v>212</v>
      </c>
      <c r="E2523" s="2" t="s">
        <v>267</v>
      </c>
      <c r="F2523" s="3"/>
    </row>
    <row r="2524" spans="1:6">
      <c r="A2524" s="2" t="s">
        <v>4162</v>
      </c>
      <c r="B2524" s="2" t="s">
        <v>210</v>
      </c>
      <c r="C2524" s="2" t="s">
        <v>4163</v>
      </c>
      <c r="D2524" s="2" t="s">
        <v>212</v>
      </c>
      <c r="E2524" s="2" t="s">
        <v>267</v>
      </c>
      <c r="F2524" s="3"/>
    </row>
    <row r="2525" spans="1:6">
      <c r="A2525" s="2" t="s">
        <v>4164</v>
      </c>
      <c r="B2525" s="2" t="s">
        <v>210</v>
      </c>
      <c r="C2525" s="2" t="s">
        <v>4165</v>
      </c>
      <c r="D2525" s="2" t="s">
        <v>212</v>
      </c>
      <c r="E2525" s="2" t="s">
        <v>267</v>
      </c>
      <c r="F2525" s="3"/>
    </row>
    <row r="2526" spans="1:6">
      <c r="A2526" s="2" t="s">
        <v>4166</v>
      </c>
      <c r="B2526" s="2" t="s">
        <v>210</v>
      </c>
      <c r="C2526" s="2" t="s">
        <v>4167</v>
      </c>
      <c r="D2526" s="2" t="s">
        <v>212</v>
      </c>
      <c r="E2526" s="2" t="s">
        <v>267</v>
      </c>
      <c r="F2526" s="3"/>
    </row>
    <row r="2527" spans="1:6">
      <c r="A2527" s="2" t="s">
        <v>4168</v>
      </c>
      <c r="B2527" s="2" t="s">
        <v>210</v>
      </c>
      <c r="C2527" s="2" t="s">
        <v>4169</v>
      </c>
      <c r="D2527" s="2" t="s">
        <v>212</v>
      </c>
      <c r="E2527" s="2" t="s">
        <v>2307</v>
      </c>
      <c r="F2527" s="3"/>
    </row>
    <row r="2528" spans="1:6">
      <c r="A2528" s="2" t="s">
        <v>4170</v>
      </c>
      <c r="B2528" s="2" t="s">
        <v>210</v>
      </c>
      <c r="C2528" s="2" t="s">
        <v>4171</v>
      </c>
      <c r="D2528" s="2" t="s">
        <v>212</v>
      </c>
      <c r="E2528" s="2" t="s">
        <v>4172</v>
      </c>
      <c r="F2528" s="3"/>
    </row>
    <row r="2529" spans="1:6">
      <c r="A2529" s="2" t="s">
        <v>1211</v>
      </c>
      <c r="B2529" s="2" t="s">
        <v>210</v>
      </c>
      <c r="C2529" s="2" t="s">
        <v>4173</v>
      </c>
      <c r="D2529" s="2" t="s">
        <v>212</v>
      </c>
      <c r="E2529" s="2" t="s">
        <v>249</v>
      </c>
      <c r="F2529" s="3"/>
    </row>
    <row r="2530" spans="1:6">
      <c r="A2530" s="2" t="s">
        <v>4074</v>
      </c>
      <c r="B2530" s="2" t="s">
        <v>210</v>
      </c>
      <c r="C2530" s="2" t="s">
        <v>4173</v>
      </c>
      <c r="D2530" s="2" t="s">
        <v>212</v>
      </c>
      <c r="E2530" s="2" t="s">
        <v>249</v>
      </c>
      <c r="F2530" s="3"/>
    </row>
    <row r="2531" spans="1:6">
      <c r="A2531" s="2" t="s">
        <v>4174</v>
      </c>
      <c r="B2531" s="2" t="s">
        <v>210</v>
      </c>
      <c r="C2531" s="2" t="s">
        <v>4173</v>
      </c>
      <c r="D2531" s="2" t="s">
        <v>212</v>
      </c>
      <c r="E2531" s="2" t="s">
        <v>249</v>
      </c>
      <c r="F2531" s="3"/>
    </row>
    <row r="2532" spans="1:6">
      <c r="A2532" s="2" t="s">
        <v>4175</v>
      </c>
      <c r="B2532" s="2" t="s">
        <v>210</v>
      </c>
      <c r="C2532" s="2" t="s">
        <v>4173</v>
      </c>
      <c r="D2532" s="2" t="s">
        <v>212</v>
      </c>
      <c r="E2532" s="2" t="s">
        <v>249</v>
      </c>
      <c r="F2532" s="3"/>
    </row>
    <row r="2533" spans="1:6">
      <c r="A2533" s="2" t="s">
        <v>4176</v>
      </c>
      <c r="B2533" s="2" t="s">
        <v>210</v>
      </c>
      <c r="C2533" s="2" t="s">
        <v>4173</v>
      </c>
      <c r="D2533" s="2" t="s">
        <v>212</v>
      </c>
      <c r="E2533" s="2" t="s">
        <v>249</v>
      </c>
      <c r="F2533" s="3"/>
    </row>
    <row r="2534" spans="1:6">
      <c r="A2534" s="2" t="s">
        <v>4177</v>
      </c>
      <c r="B2534" s="2" t="s">
        <v>210</v>
      </c>
      <c r="C2534" s="2" t="s">
        <v>4173</v>
      </c>
      <c r="D2534" s="2" t="s">
        <v>212</v>
      </c>
      <c r="E2534" s="2" t="s">
        <v>249</v>
      </c>
      <c r="F2534" s="3"/>
    </row>
    <row r="2535" spans="1:6">
      <c r="A2535" s="2" t="s">
        <v>2161</v>
      </c>
      <c r="B2535" s="2" t="s">
        <v>210</v>
      </c>
      <c r="C2535" s="2" t="s">
        <v>4173</v>
      </c>
      <c r="D2535" s="2" t="s">
        <v>212</v>
      </c>
      <c r="E2535" s="2" t="s">
        <v>249</v>
      </c>
      <c r="F2535" s="3"/>
    </row>
    <row r="2536" spans="1:6">
      <c r="A2536" s="2" t="s">
        <v>4178</v>
      </c>
      <c r="B2536" s="2" t="s">
        <v>210</v>
      </c>
      <c r="C2536" s="2" t="s">
        <v>4173</v>
      </c>
      <c r="D2536" s="2" t="s">
        <v>212</v>
      </c>
      <c r="E2536" s="2" t="s">
        <v>249</v>
      </c>
      <c r="F2536" s="3"/>
    </row>
    <row r="2537" spans="1:6">
      <c r="A2537" s="2" t="s">
        <v>4179</v>
      </c>
      <c r="B2537" s="2" t="s">
        <v>210</v>
      </c>
      <c r="C2537" s="2" t="s">
        <v>4173</v>
      </c>
      <c r="D2537" s="2" t="s">
        <v>212</v>
      </c>
      <c r="E2537" s="2" t="s">
        <v>249</v>
      </c>
      <c r="F2537" s="3"/>
    </row>
    <row r="2538" spans="1:6">
      <c r="A2538" s="2" t="s">
        <v>4180</v>
      </c>
      <c r="B2538" s="2" t="s">
        <v>210</v>
      </c>
      <c r="C2538" s="2" t="s">
        <v>4181</v>
      </c>
      <c r="D2538" s="2" t="s">
        <v>212</v>
      </c>
      <c r="E2538" s="2" t="s">
        <v>1410</v>
      </c>
      <c r="F2538" s="3"/>
    </row>
    <row r="2539" spans="1:6">
      <c r="A2539" s="2" t="s">
        <v>4182</v>
      </c>
      <c r="B2539" s="2" t="s">
        <v>210</v>
      </c>
      <c r="C2539" s="2" t="s">
        <v>4183</v>
      </c>
      <c r="D2539" s="2" t="s">
        <v>212</v>
      </c>
      <c r="E2539" s="2" t="s">
        <v>267</v>
      </c>
      <c r="F2539" s="3"/>
    </row>
    <row r="2540" spans="1:6">
      <c r="A2540" s="2" t="s">
        <v>4184</v>
      </c>
      <c r="B2540" s="2" t="s">
        <v>210</v>
      </c>
      <c r="C2540" s="2" t="s">
        <v>4185</v>
      </c>
      <c r="D2540" s="2" t="s">
        <v>212</v>
      </c>
      <c r="E2540" s="2" t="s">
        <v>2416</v>
      </c>
      <c r="F2540" s="3"/>
    </row>
    <row r="2541" spans="1:6">
      <c r="A2541" s="2" t="s">
        <v>4108</v>
      </c>
      <c r="B2541" s="2" t="s">
        <v>210</v>
      </c>
      <c r="C2541" s="2" t="s">
        <v>4185</v>
      </c>
      <c r="D2541" s="2" t="s">
        <v>212</v>
      </c>
      <c r="E2541" s="2" t="s">
        <v>1057</v>
      </c>
      <c r="F2541" s="3"/>
    </row>
    <row r="2542" spans="1:6">
      <c r="A2542" s="2" t="s">
        <v>4108</v>
      </c>
      <c r="B2542" s="2" t="s">
        <v>210</v>
      </c>
      <c r="C2542" s="2" t="s">
        <v>4185</v>
      </c>
      <c r="D2542" s="2" t="s">
        <v>212</v>
      </c>
      <c r="E2542" s="2" t="s">
        <v>1057</v>
      </c>
      <c r="F2542" s="3"/>
    </row>
    <row r="2543" spans="1:6">
      <c r="A2543" s="2" t="s">
        <v>4108</v>
      </c>
      <c r="B2543" s="2" t="s">
        <v>210</v>
      </c>
      <c r="C2543" s="2" t="s">
        <v>4185</v>
      </c>
      <c r="D2543" s="2" t="s">
        <v>212</v>
      </c>
      <c r="E2543" s="2" t="s">
        <v>1057</v>
      </c>
      <c r="F2543" s="3"/>
    </row>
    <row r="2544" spans="1:6">
      <c r="A2544" s="2" t="s">
        <v>4108</v>
      </c>
      <c r="B2544" s="2" t="s">
        <v>210</v>
      </c>
      <c r="C2544" s="2" t="s">
        <v>4185</v>
      </c>
      <c r="D2544" s="2" t="s">
        <v>212</v>
      </c>
      <c r="E2544" s="2" t="s">
        <v>1057</v>
      </c>
      <c r="F2544" s="3"/>
    </row>
    <row r="2545" spans="1:6">
      <c r="A2545" s="2" t="s">
        <v>4108</v>
      </c>
      <c r="B2545" s="2" t="s">
        <v>210</v>
      </c>
      <c r="C2545" s="2" t="s">
        <v>4185</v>
      </c>
      <c r="D2545" s="2" t="s">
        <v>212</v>
      </c>
      <c r="E2545" s="2" t="s">
        <v>1057</v>
      </c>
      <c r="F2545" s="3"/>
    </row>
    <row r="2546" spans="1:6">
      <c r="A2546" s="2" t="s">
        <v>4108</v>
      </c>
      <c r="B2546" s="2" t="s">
        <v>210</v>
      </c>
      <c r="C2546" s="2" t="s">
        <v>4185</v>
      </c>
      <c r="D2546" s="2" t="s">
        <v>212</v>
      </c>
      <c r="E2546" s="2" t="s">
        <v>2417</v>
      </c>
      <c r="F2546" s="3"/>
    </row>
    <row r="2547" spans="1:6">
      <c r="A2547" s="2" t="s">
        <v>4108</v>
      </c>
      <c r="B2547" s="2" t="s">
        <v>210</v>
      </c>
      <c r="C2547" s="2" t="s">
        <v>4185</v>
      </c>
      <c r="D2547" s="2" t="s">
        <v>212</v>
      </c>
      <c r="E2547" s="2" t="s">
        <v>2419</v>
      </c>
      <c r="F2547" s="3"/>
    </row>
    <row r="2548" spans="1:6">
      <c r="A2548" s="2" t="s">
        <v>4186</v>
      </c>
      <c r="B2548" s="2" t="s">
        <v>210</v>
      </c>
      <c r="C2548" s="2" t="s">
        <v>4187</v>
      </c>
      <c r="D2548" s="2" t="s">
        <v>212</v>
      </c>
      <c r="E2548" s="2" t="s">
        <v>233</v>
      </c>
      <c r="F2548" s="3"/>
    </row>
    <row r="2549" spans="1:6">
      <c r="A2549" s="2" t="s">
        <v>4188</v>
      </c>
      <c r="B2549" s="2" t="s">
        <v>210</v>
      </c>
      <c r="C2549" s="2" t="s">
        <v>4189</v>
      </c>
      <c r="D2549" s="2" t="s">
        <v>212</v>
      </c>
      <c r="E2549" s="2" t="s">
        <v>267</v>
      </c>
      <c r="F2549" s="3"/>
    </row>
    <row r="2550" spans="1:6">
      <c r="A2550" s="2" t="s">
        <v>4190</v>
      </c>
      <c r="B2550" s="2" t="s">
        <v>210</v>
      </c>
      <c r="C2550" s="2" t="s">
        <v>4191</v>
      </c>
      <c r="D2550" s="2" t="s">
        <v>212</v>
      </c>
      <c r="E2550" s="2" t="s">
        <v>267</v>
      </c>
      <c r="F2550" s="3"/>
    </row>
    <row r="2551" spans="1:6">
      <c r="A2551" s="2" t="s">
        <v>4192</v>
      </c>
      <c r="B2551" s="2" t="s">
        <v>210</v>
      </c>
      <c r="C2551" s="2" t="s">
        <v>4193</v>
      </c>
      <c r="D2551" s="2" t="s">
        <v>212</v>
      </c>
      <c r="E2551" s="2" t="s">
        <v>231</v>
      </c>
      <c r="F2551" s="3"/>
    </row>
    <row r="2552" spans="1:6">
      <c r="A2552" s="2" t="s">
        <v>4194</v>
      </c>
      <c r="B2552" s="2" t="s">
        <v>210</v>
      </c>
      <c r="C2552" s="2" t="s">
        <v>4193</v>
      </c>
      <c r="D2552" s="2" t="s">
        <v>212</v>
      </c>
      <c r="E2552" s="2" t="s">
        <v>231</v>
      </c>
      <c r="F2552" s="3"/>
    </row>
    <row r="2553" spans="1:6">
      <c r="A2553" s="2" t="s">
        <v>4195</v>
      </c>
      <c r="B2553" s="2" t="s">
        <v>210</v>
      </c>
      <c r="C2553" s="2" t="s">
        <v>4193</v>
      </c>
      <c r="D2553" s="2" t="s">
        <v>212</v>
      </c>
      <c r="E2553" s="2" t="s">
        <v>231</v>
      </c>
      <c r="F2553" s="3"/>
    </row>
    <row r="2554" spans="1:6">
      <c r="A2554" s="2" t="s">
        <v>4196</v>
      </c>
      <c r="B2554" s="2" t="s">
        <v>210</v>
      </c>
      <c r="C2554" s="2" t="s">
        <v>4193</v>
      </c>
      <c r="D2554" s="2" t="s">
        <v>212</v>
      </c>
      <c r="E2554" s="2" t="s">
        <v>241</v>
      </c>
      <c r="F2554" s="3"/>
    </row>
    <row r="2555" spans="1:6">
      <c r="A2555" s="2" t="s">
        <v>4197</v>
      </c>
      <c r="B2555" s="2" t="s">
        <v>210</v>
      </c>
      <c r="C2555" s="2" t="s">
        <v>4193</v>
      </c>
      <c r="D2555" s="2" t="s">
        <v>212</v>
      </c>
      <c r="E2555" s="2" t="s">
        <v>361</v>
      </c>
      <c r="F2555" s="3"/>
    </row>
    <row r="2556" spans="1:6">
      <c r="A2556" s="2" t="s">
        <v>4198</v>
      </c>
      <c r="B2556" s="2" t="s">
        <v>210</v>
      </c>
      <c r="C2556" s="2" t="s">
        <v>4193</v>
      </c>
      <c r="D2556" s="2" t="s">
        <v>212</v>
      </c>
      <c r="E2556" s="2" t="s">
        <v>1953</v>
      </c>
      <c r="F2556" s="3"/>
    </row>
    <row r="2557" spans="1:6">
      <c r="A2557" s="2" t="s">
        <v>4199</v>
      </c>
      <c r="B2557" s="2" t="s">
        <v>210</v>
      </c>
      <c r="C2557" s="2" t="s">
        <v>4193</v>
      </c>
      <c r="D2557" s="2" t="s">
        <v>212</v>
      </c>
      <c r="E2557" s="2" t="s">
        <v>258</v>
      </c>
      <c r="F2557" s="3"/>
    </row>
    <row r="2558" spans="1:6">
      <c r="A2558" s="2" t="s">
        <v>1473</v>
      </c>
      <c r="B2558" s="2" t="s">
        <v>210</v>
      </c>
      <c r="C2558" s="2" t="s">
        <v>4193</v>
      </c>
      <c r="D2558" s="2" t="s">
        <v>212</v>
      </c>
      <c r="E2558" s="2" t="s">
        <v>415</v>
      </c>
      <c r="F2558" s="3"/>
    </row>
    <row r="2559" spans="1:6">
      <c r="A2559" s="2" t="s">
        <v>2312</v>
      </c>
      <c r="B2559" s="2" t="s">
        <v>210</v>
      </c>
      <c r="C2559" s="2" t="s">
        <v>4200</v>
      </c>
      <c r="D2559" s="2" t="s">
        <v>212</v>
      </c>
      <c r="E2559" s="2" t="s">
        <v>361</v>
      </c>
      <c r="F2559" s="3"/>
    </row>
    <row r="2560" spans="1:6">
      <c r="A2560" s="2" t="s">
        <v>4201</v>
      </c>
      <c r="B2560" s="2" t="s">
        <v>210</v>
      </c>
      <c r="C2560" s="2" t="s">
        <v>4202</v>
      </c>
      <c r="D2560" s="2" t="s">
        <v>212</v>
      </c>
      <c r="E2560" s="2" t="s">
        <v>361</v>
      </c>
      <c r="F2560" s="3"/>
    </row>
    <row r="2561" spans="1:6">
      <c r="A2561" s="2" t="s">
        <v>2305</v>
      </c>
      <c r="B2561" s="2" t="s">
        <v>210</v>
      </c>
      <c r="C2561" s="2" t="s">
        <v>4203</v>
      </c>
      <c r="D2561" s="2" t="s">
        <v>212</v>
      </c>
      <c r="E2561" s="2" t="s">
        <v>361</v>
      </c>
      <c r="F2561" s="3"/>
    </row>
    <row r="2562" spans="1:6">
      <c r="A2562" s="2" t="s">
        <v>4204</v>
      </c>
      <c r="B2562" s="2" t="s">
        <v>210</v>
      </c>
      <c r="C2562" s="2" t="s">
        <v>4205</v>
      </c>
      <c r="D2562" s="2" t="s">
        <v>212</v>
      </c>
      <c r="E2562" s="2" t="s">
        <v>258</v>
      </c>
      <c r="F2562" s="3"/>
    </row>
    <row r="2563" spans="1:6">
      <c r="A2563" s="2" t="s">
        <v>4206</v>
      </c>
      <c r="B2563" s="2" t="s">
        <v>210</v>
      </c>
      <c r="C2563" s="2" t="s">
        <v>4207</v>
      </c>
      <c r="D2563" s="2" t="s">
        <v>212</v>
      </c>
      <c r="E2563" s="2" t="s">
        <v>1071</v>
      </c>
      <c r="F2563" s="3"/>
    </row>
    <row r="2564" spans="1:6">
      <c r="A2564" s="2" t="s">
        <v>4208</v>
      </c>
      <c r="B2564" s="2" t="s">
        <v>210</v>
      </c>
      <c r="C2564" s="2" t="s">
        <v>4209</v>
      </c>
      <c r="D2564" s="2" t="s">
        <v>212</v>
      </c>
      <c r="E2564" s="2" t="s">
        <v>4210</v>
      </c>
      <c r="F2564" s="3"/>
    </row>
    <row r="2565" spans="1:6">
      <c r="A2565" s="2" t="s">
        <v>4211</v>
      </c>
      <c r="B2565" s="2" t="s">
        <v>210</v>
      </c>
      <c r="C2565" s="2" t="s">
        <v>4212</v>
      </c>
      <c r="D2565" s="2" t="s">
        <v>219</v>
      </c>
      <c r="E2565" s="2" t="s">
        <v>213</v>
      </c>
      <c r="F2565" s="3"/>
    </row>
    <row r="2566" spans="1:6">
      <c r="A2566" s="2"/>
      <c r="B2566" s="2" t="s">
        <v>210</v>
      </c>
      <c r="C2566" s="2" t="s">
        <v>4213</v>
      </c>
      <c r="D2566" s="2" t="s">
        <v>219</v>
      </c>
      <c r="E2566" s="2" t="s">
        <v>118</v>
      </c>
      <c r="F2566" s="3"/>
    </row>
    <row r="2567" spans="1:6">
      <c r="A2567" s="2" t="s">
        <v>4214</v>
      </c>
      <c r="B2567" s="2" t="s">
        <v>210</v>
      </c>
      <c r="C2567" s="2" t="s">
        <v>4215</v>
      </c>
      <c r="D2567" s="2" t="s">
        <v>219</v>
      </c>
      <c r="E2567" s="2" t="s">
        <v>1018</v>
      </c>
      <c r="F2567" s="3"/>
    </row>
    <row r="2568" spans="1:6">
      <c r="A2568" s="2"/>
      <c r="B2568" s="2" t="s">
        <v>210</v>
      </c>
      <c r="C2568" s="2" t="s">
        <v>4216</v>
      </c>
      <c r="D2568" s="2" t="s">
        <v>219</v>
      </c>
      <c r="E2568" s="2" t="s">
        <v>118</v>
      </c>
      <c r="F2568" s="3"/>
    </row>
    <row r="2569" spans="1:6">
      <c r="A2569" s="2"/>
      <c r="B2569" s="2" t="s">
        <v>210</v>
      </c>
      <c r="C2569" s="2" t="s">
        <v>4216</v>
      </c>
      <c r="D2569" s="2" t="s">
        <v>219</v>
      </c>
      <c r="E2569" s="2" t="s">
        <v>118</v>
      </c>
      <c r="F2569" s="3"/>
    </row>
    <row r="2570" spans="1:6">
      <c r="A2570" s="2"/>
      <c r="B2570" s="2" t="s">
        <v>210</v>
      </c>
      <c r="C2570" s="2" t="s">
        <v>4216</v>
      </c>
      <c r="D2570" s="2" t="s">
        <v>219</v>
      </c>
      <c r="E2570" s="2" t="s">
        <v>118</v>
      </c>
      <c r="F2570" s="3"/>
    </row>
    <row r="2571" spans="1:6">
      <c r="A2571" s="2"/>
      <c r="B2571" s="2" t="s">
        <v>210</v>
      </c>
      <c r="C2571" s="2" t="s">
        <v>4216</v>
      </c>
      <c r="D2571" s="2" t="s">
        <v>219</v>
      </c>
      <c r="E2571" s="2" t="s">
        <v>118</v>
      </c>
      <c r="F2571" s="3"/>
    </row>
    <row r="2572" spans="1:6">
      <c r="A2572" s="2"/>
      <c r="B2572" s="2" t="s">
        <v>210</v>
      </c>
      <c r="C2572" s="2" t="s">
        <v>4217</v>
      </c>
      <c r="D2572" s="2" t="s">
        <v>219</v>
      </c>
      <c r="E2572" s="2" t="s">
        <v>118</v>
      </c>
      <c r="F2572" s="3"/>
    </row>
    <row r="2573" spans="1:6">
      <c r="A2573" s="2"/>
      <c r="B2573" s="2" t="s">
        <v>210</v>
      </c>
      <c r="C2573" s="2" t="s">
        <v>4217</v>
      </c>
      <c r="D2573" s="2" t="s">
        <v>219</v>
      </c>
      <c r="E2573" s="2" t="s">
        <v>118</v>
      </c>
      <c r="F2573" s="3"/>
    </row>
    <row r="2574" spans="1:6">
      <c r="A2574" s="2"/>
      <c r="B2574" s="2" t="s">
        <v>210</v>
      </c>
      <c r="C2574" s="2" t="s">
        <v>4217</v>
      </c>
      <c r="D2574" s="2" t="s">
        <v>219</v>
      </c>
      <c r="E2574" s="2" t="s">
        <v>118</v>
      </c>
      <c r="F2574" s="3"/>
    </row>
    <row r="2575" spans="1:6">
      <c r="A2575" s="2"/>
      <c r="B2575" s="2" t="s">
        <v>210</v>
      </c>
      <c r="C2575" s="2" t="s">
        <v>4217</v>
      </c>
      <c r="D2575" s="2" t="s">
        <v>219</v>
      </c>
      <c r="E2575" s="2" t="s">
        <v>118</v>
      </c>
      <c r="F2575" s="3"/>
    </row>
    <row r="2576" spans="1:6">
      <c r="A2576" s="2"/>
      <c r="B2576" s="2" t="s">
        <v>210</v>
      </c>
      <c r="C2576" s="2" t="s">
        <v>4217</v>
      </c>
      <c r="D2576" s="2" t="s">
        <v>219</v>
      </c>
      <c r="E2576" s="2" t="s">
        <v>118</v>
      </c>
      <c r="F2576" s="3"/>
    </row>
    <row r="2577" spans="1:6">
      <c r="A2577" s="2"/>
      <c r="B2577" s="2" t="s">
        <v>210</v>
      </c>
      <c r="C2577" s="2" t="s">
        <v>4217</v>
      </c>
      <c r="D2577" s="2" t="s">
        <v>219</v>
      </c>
      <c r="E2577" s="2" t="s">
        <v>118</v>
      </c>
      <c r="F2577" s="3"/>
    </row>
    <row r="2578" spans="1:6">
      <c r="A2578" s="2"/>
      <c r="B2578" s="2" t="s">
        <v>210</v>
      </c>
      <c r="C2578" s="2" t="s">
        <v>4218</v>
      </c>
      <c r="D2578" s="2" t="s">
        <v>219</v>
      </c>
      <c r="E2578" s="2" t="s">
        <v>118</v>
      </c>
      <c r="F2578" s="3"/>
    </row>
    <row r="2579" spans="1:6">
      <c r="A2579" s="2"/>
      <c r="B2579" s="2" t="s">
        <v>210</v>
      </c>
      <c r="C2579" s="2" t="s">
        <v>4218</v>
      </c>
      <c r="D2579" s="2" t="s">
        <v>219</v>
      </c>
      <c r="E2579" s="2" t="s">
        <v>118</v>
      </c>
      <c r="F2579" s="3"/>
    </row>
    <row r="2580" spans="1:6">
      <c r="A2580" s="2"/>
      <c r="B2580" s="2" t="s">
        <v>210</v>
      </c>
      <c r="C2580" s="2" t="s">
        <v>4218</v>
      </c>
      <c r="D2580" s="2" t="s">
        <v>219</v>
      </c>
      <c r="E2580" s="2" t="s">
        <v>118</v>
      </c>
      <c r="F2580" s="3"/>
    </row>
    <row r="2581" spans="1:6">
      <c r="A2581" s="2"/>
      <c r="B2581" s="2" t="s">
        <v>210</v>
      </c>
      <c r="C2581" s="2" t="s">
        <v>4219</v>
      </c>
      <c r="D2581" s="2" t="s">
        <v>219</v>
      </c>
      <c r="E2581" s="2" t="s">
        <v>118</v>
      </c>
      <c r="F2581" s="3"/>
    </row>
    <row r="2582" spans="1:6">
      <c r="A2582" s="2"/>
      <c r="B2582" s="2" t="s">
        <v>210</v>
      </c>
      <c r="C2582" s="2" t="s">
        <v>4219</v>
      </c>
      <c r="D2582" s="2" t="s">
        <v>219</v>
      </c>
      <c r="E2582" s="2" t="s">
        <v>118</v>
      </c>
      <c r="F2582" s="3"/>
    </row>
    <row r="2583" spans="1:6">
      <c r="A2583" s="2"/>
      <c r="B2583" s="2" t="s">
        <v>210</v>
      </c>
      <c r="C2583" s="2" t="s">
        <v>4219</v>
      </c>
      <c r="D2583" s="2" t="s">
        <v>219</v>
      </c>
      <c r="E2583" s="2" t="s">
        <v>118</v>
      </c>
      <c r="F2583" s="3"/>
    </row>
    <row r="2584" spans="1:6">
      <c r="A2584" s="2"/>
      <c r="B2584" s="2" t="s">
        <v>210</v>
      </c>
      <c r="C2584" s="2" t="s">
        <v>4220</v>
      </c>
      <c r="D2584" s="2" t="s">
        <v>219</v>
      </c>
      <c r="E2584" s="2" t="s">
        <v>118</v>
      </c>
      <c r="F2584" s="3"/>
    </row>
    <row r="2585" spans="1:6">
      <c r="A2585" s="2"/>
      <c r="B2585" s="2" t="s">
        <v>210</v>
      </c>
      <c r="C2585" s="2" t="s">
        <v>4220</v>
      </c>
      <c r="D2585" s="2" t="s">
        <v>219</v>
      </c>
      <c r="E2585" s="2" t="s">
        <v>118</v>
      </c>
      <c r="F2585" s="3"/>
    </row>
    <row r="2586" spans="1:6">
      <c r="A2586" s="2"/>
      <c r="B2586" s="2" t="s">
        <v>210</v>
      </c>
      <c r="C2586" s="2" t="s">
        <v>4220</v>
      </c>
      <c r="D2586" s="2" t="s">
        <v>219</v>
      </c>
      <c r="E2586" s="2" t="s">
        <v>118</v>
      </c>
      <c r="F2586" s="3"/>
    </row>
    <row r="2587" spans="1:6">
      <c r="A2587" s="2"/>
      <c r="B2587" s="2" t="s">
        <v>210</v>
      </c>
      <c r="C2587" s="2" t="s">
        <v>4221</v>
      </c>
      <c r="D2587" s="2" t="s">
        <v>219</v>
      </c>
      <c r="E2587" s="2" t="s">
        <v>118</v>
      </c>
      <c r="F2587" s="3"/>
    </row>
    <row r="2588" spans="1:6">
      <c r="A2588" s="2"/>
      <c r="B2588" s="2" t="s">
        <v>210</v>
      </c>
      <c r="C2588" s="2" t="s">
        <v>4221</v>
      </c>
      <c r="D2588" s="2" t="s">
        <v>219</v>
      </c>
      <c r="E2588" s="2" t="s">
        <v>118</v>
      </c>
      <c r="F2588" s="3"/>
    </row>
    <row r="2589" spans="1:6">
      <c r="A2589" s="2"/>
      <c r="B2589" s="2" t="s">
        <v>210</v>
      </c>
      <c r="C2589" s="2" t="s">
        <v>4221</v>
      </c>
      <c r="D2589" s="2" t="s">
        <v>219</v>
      </c>
      <c r="E2589" s="2" t="s">
        <v>118</v>
      </c>
      <c r="F2589" s="3"/>
    </row>
    <row r="2590" spans="1:6">
      <c r="A2590" s="2"/>
      <c r="B2590" s="2" t="s">
        <v>210</v>
      </c>
      <c r="C2590" s="2" t="s">
        <v>4221</v>
      </c>
      <c r="D2590" s="2" t="s">
        <v>219</v>
      </c>
      <c r="E2590" s="2" t="s">
        <v>118</v>
      </c>
      <c r="F2590" s="3"/>
    </row>
    <row r="2591" spans="1:6">
      <c r="A2591" s="2"/>
      <c r="B2591" s="2" t="s">
        <v>210</v>
      </c>
      <c r="C2591" s="2" t="s">
        <v>4222</v>
      </c>
      <c r="D2591" s="2" t="s">
        <v>219</v>
      </c>
      <c r="E2591" s="2" t="s">
        <v>118</v>
      </c>
      <c r="F2591" s="3"/>
    </row>
    <row r="2592" spans="1:6">
      <c r="A2592" s="2"/>
      <c r="B2592" s="2" t="s">
        <v>210</v>
      </c>
      <c r="C2592" s="2" t="s">
        <v>4223</v>
      </c>
      <c r="D2592" s="2" t="s">
        <v>219</v>
      </c>
      <c r="E2592" s="2" t="s">
        <v>118</v>
      </c>
      <c r="F2592" s="3"/>
    </row>
    <row r="2593" spans="1:6">
      <c r="A2593" s="2"/>
      <c r="B2593" s="2" t="s">
        <v>210</v>
      </c>
      <c r="C2593" s="2" t="s">
        <v>4224</v>
      </c>
      <c r="D2593" s="2" t="s">
        <v>219</v>
      </c>
      <c r="E2593" s="2" t="s">
        <v>118</v>
      </c>
      <c r="F2593" s="3"/>
    </row>
    <row r="2594" spans="1:6">
      <c r="A2594" s="2"/>
      <c r="B2594" s="2" t="s">
        <v>210</v>
      </c>
      <c r="C2594" s="2" t="s">
        <v>4224</v>
      </c>
      <c r="D2594" s="2" t="s">
        <v>219</v>
      </c>
      <c r="E2594" s="2" t="s">
        <v>118</v>
      </c>
      <c r="F2594" s="3"/>
    </row>
    <row r="2595" spans="1:6">
      <c r="A2595" s="2"/>
      <c r="B2595" s="2" t="s">
        <v>210</v>
      </c>
      <c r="C2595" s="2" t="s">
        <v>4225</v>
      </c>
      <c r="D2595" s="2" t="s">
        <v>219</v>
      </c>
      <c r="E2595" s="2" t="s">
        <v>118</v>
      </c>
      <c r="F2595" s="3"/>
    </row>
    <row r="2596" spans="1:6">
      <c r="A2596" s="2"/>
      <c r="B2596" s="2" t="s">
        <v>210</v>
      </c>
      <c r="C2596" s="2" t="s">
        <v>4226</v>
      </c>
      <c r="D2596" s="2" t="s">
        <v>219</v>
      </c>
      <c r="E2596" s="2" t="s">
        <v>118</v>
      </c>
      <c r="F2596" s="3"/>
    </row>
    <row r="2597" spans="1:6">
      <c r="A2597" s="2"/>
      <c r="B2597" s="2" t="s">
        <v>210</v>
      </c>
      <c r="C2597" s="2" t="s">
        <v>4227</v>
      </c>
      <c r="D2597" s="2" t="s">
        <v>219</v>
      </c>
      <c r="E2597" s="2" t="s">
        <v>118</v>
      </c>
      <c r="F2597" s="3"/>
    </row>
    <row r="2598" spans="1:6">
      <c r="A2598" s="2"/>
      <c r="B2598" s="2" t="s">
        <v>210</v>
      </c>
      <c r="C2598" s="2" t="s">
        <v>4228</v>
      </c>
      <c r="D2598" s="2" t="s">
        <v>219</v>
      </c>
      <c r="E2598" s="2" t="s">
        <v>118</v>
      </c>
      <c r="F2598" s="3"/>
    </row>
    <row r="2599" spans="1:6">
      <c r="A2599" s="2"/>
      <c r="B2599" s="2" t="s">
        <v>210</v>
      </c>
      <c r="C2599" s="2" t="s">
        <v>4228</v>
      </c>
      <c r="D2599" s="2" t="s">
        <v>219</v>
      </c>
      <c r="E2599" s="2" t="s">
        <v>118</v>
      </c>
      <c r="F2599" s="3"/>
    </row>
    <row r="2600" spans="1:6">
      <c r="A2600" s="2"/>
      <c r="B2600" s="2" t="s">
        <v>210</v>
      </c>
      <c r="C2600" s="2" t="s">
        <v>4229</v>
      </c>
      <c r="D2600" s="2" t="s">
        <v>219</v>
      </c>
      <c r="E2600" s="2" t="s">
        <v>118</v>
      </c>
      <c r="F2600" s="3"/>
    </row>
    <row r="2601" spans="1:6">
      <c r="A2601" s="2"/>
      <c r="B2601" s="2" t="s">
        <v>210</v>
      </c>
      <c r="C2601" s="2" t="s">
        <v>4230</v>
      </c>
      <c r="D2601" s="2" t="s">
        <v>219</v>
      </c>
      <c r="E2601" s="2" t="s">
        <v>118</v>
      </c>
      <c r="F2601" s="3"/>
    </row>
    <row r="2602" spans="1:6">
      <c r="A2602" s="2"/>
      <c r="B2602" s="2" t="s">
        <v>210</v>
      </c>
      <c r="C2602" s="2" t="s">
        <v>4230</v>
      </c>
      <c r="D2602" s="2" t="s">
        <v>219</v>
      </c>
      <c r="E2602" s="2" t="s">
        <v>118</v>
      </c>
      <c r="F2602" s="3"/>
    </row>
    <row r="2603" spans="1:6">
      <c r="A2603" s="2"/>
      <c r="B2603" s="2" t="s">
        <v>210</v>
      </c>
      <c r="C2603" s="2" t="s">
        <v>4230</v>
      </c>
      <c r="D2603" s="2" t="s">
        <v>219</v>
      </c>
      <c r="E2603" s="2" t="s">
        <v>118</v>
      </c>
      <c r="F2603" s="3"/>
    </row>
    <row r="2604" spans="1:6">
      <c r="A2604" s="2"/>
      <c r="B2604" s="2" t="s">
        <v>210</v>
      </c>
      <c r="C2604" s="2" t="s">
        <v>4231</v>
      </c>
      <c r="D2604" s="2" t="s">
        <v>219</v>
      </c>
      <c r="E2604" s="2" t="s">
        <v>118</v>
      </c>
      <c r="F2604" s="3"/>
    </row>
    <row r="2605" spans="1:6">
      <c r="A2605" s="2"/>
      <c r="B2605" s="2" t="s">
        <v>210</v>
      </c>
      <c r="C2605" s="2" t="s">
        <v>4231</v>
      </c>
      <c r="D2605" s="2" t="s">
        <v>219</v>
      </c>
      <c r="E2605" s="2" t="s">
        <v>118</v>
      </c>
      <c r="F2605" s="3"/>
    </row>
    <row r="2606" spans="1:6">
      <c r="A2606" s="2"/>
      <c r="B2606" s="2" t="s">
        <v>210</v>
      </c>
      <c r="C2606" s="2" t="s">
        <v>4231</v>
      </c>
      <c r="D2606" s="2" t="s">
        <v>219</v>
      </c>
      <c r="E2606" s="2" t="s">
        <v>118</v>
      </c>
      <c r="F2606" s="3"/>
    </row>
    <row r="2607" spans="1:6">
      <c r="A2607" s="2"/>
      <c r="B2607" s="2" t="s">
        <v>210</v>
      </c>
      <c r="C2607" s="2" t="s">
        <v>4232</v>
      </c>
      <c r="D2607" s="2" t="s">
        <v>219</v>
      </c>
      <c r="E2607" s="2" t="s">
        <v>118</v>
      </c>
      <c r="F2607" s="3"/>
    </row>
    <row r="2608" spans="1:6">
      <c r="A2608" s="2"/>
      <c r="B2608" s="2" t="s">
        <v>210</v>
      </c>
      <c r="C2608" s="2" t="s">
        <v>4232</v>
      </c>
      <c r="D2608" s="2" t="s">
        <v>219</v>
      </c>
      <c r="E2608" s="2" t="s">
        <v>118</v>
      </c>
      <c r="F2608" s="3"/>
    </row>
    <row r="2609" spans="1:6">
      <c r="A2609" s="2"/>
      <c r="B2609" s="2" t="s">
        <v>210</v>
      </c>
      <c r="C2609" s="2" t="s">
        <v>4232</v>
      </c>
      <c r="D2609" s="2" t="s">
        <v>219</v>
      </c>
      <c r="E2609" s="2" t="s">
        <v>118</v>
      </c>
      <c r="F2609" s="3"/>
    </row>
    <row r="2610" spans="1:6">
      <c r="A2610" s="2"/>
      <c r="B2610" s="2" t="s">
        <v>210</v>
      </c>
      <c r="C2610" s="2" t="s">
        <v>4232</v>
      </c>
      <c r="D2610" s="2" t="s">
        <v>219</v>
      </c>
      <c r="E2610" s="2" t="s">
        <v>118</v>
      </c>
      <c r="F2610" s="3"/>
    </row>
    <row r="2611" spans="1:6">
      <c r="A2611" s="2"/>
      <c r="B2611" s="2" t="s">
        <v>210</v>
      </c>
      <c r="C2611" s="2" t="s">
        <v>4232</v>
      </c>
      <c r="D2611" s="2" t="s">
        <v>219</v>
      </c>
      <c r="E2611" s="2" t="s">
        <v>118</v>
      </c>
      <c r="F2611" s="3"/>
    </row>
    <row r="2612" spans="1:6">
      <c r="A2612" s="2"/>
      <c r="B2612" s="2" t="s">
        <v>210</v>
      </c>
      <c r="C2612" s="2" t="s">
        <v>4232</v>
      </c>
      <c r="D2612" s="2" t="s">
        <v>219</v>
      </c>
      <c r="E2612" s="2" t="s">
        <v>118</v>
      </c>
      <c r="F2612" s="3"/>
    </row>
    <row r="2613" spans="1:6">
      <c r="A2613" s="2"/>
      <c r="B2613" s="2" t="s">
        <v>210</v>
      </c>
      <c r="C2613" s="2" t="s">
        <v>4232</v>
      </c>
      <c r="D2613" s="2" t="s">
        <v>219</v>
      </c>
      <c r="E2613" s="2" t="s">
        <v>118</v>
      </c>
      <c r="F2613" s="3"/>
    </row>
    <row r="2614" spans="1:6">
      <c r="A2614" s="2"/>
      <c r="B2614" s="2" t="s">
        <v>210</v>
      </c>
      <c r="C2614" s="2" t="s">
        <v>4232</v>
      </c>
      <c r="D2614" s="2" t="s">
        <v>219</v>
      </c>
      <c r="E2614" s="2" t="s">
        <v>118</v>
      </c>
      <c r="F2614" s="3"/>
    </row>
    <row r="2615" spans="1:6">
      <c r="A2615" s="2"/>
      <c r="B2615" s="2" t="s">
        <v>210</v>
      </c>
      <c r="C2615" s="2" t="s">
        <v>4233</v>
      </c>
      <c r="D2615" s="2" t="s">
        <v>219</v>
      </c>
      <c r="E2615" s="2" t="s">
        <v>118</v>
      </c>
      <c r="F2615" s="3"/>
    </row>
    <row r="2616" spans="1:6">
      <c r="A2616" s="2"/>
      <c r="B2616" s="2" t="s">
        <v>210</v>
      </c>
      <c r="C2616" s="2" t="s">
        <v>4233</v>
      </c>
      <c r="D2616" s="2" t="s">
        <v>219</v>
      </c>
      <c r="E2616" s="2" t="s">
        <v>118</v>
      </c>
      <c r="F2616" s="3"/>
    </row>
    <row r="2617" spans="1:6">
      <c r="A2617" s="2"/>
      <c r="B2617" s="2" t="s">
        <v>210</v>
      </c>
      <c r="C2617" s="2" t="s">
        <v>4234</v>
      </c>
      <c r="D2617" s="2" t="s">
        <v>219</v>
      </c>
      <c r="E2617" s="2" t="s">
        <v>118</v>
      </c>
      <c r="F2617" s="3"/>
    </row>
    <row r="2618" spans="1:6">
      <c r="A2618" s="2"/>
      <c r="B2618" s="2" t="s">
        <v>210</v>
      </c>
      <c r="C2618" s="2" t="s">
        <v>4234</v>
      </c>
      <c r="D2618" s="2" t="s">
        <v>219</v>
      </c>
      <c r="E2618" s="2" t="s">
        <v>118</v>
      </c>
      <c r="F2618" s="3"/>
    </row>
    <row r="2619" spans="1:6">
      <c r="A2619" s="2"/>
      <c r="B2619" s="2" t="s">
        <v>210</v>
      </c>
      <c r="C2619" s="2" t="s">
        <v>4235</v>
      </c>
      <c r="D2619" s="2" t="s">
        <v>219</v>
      </c>
      <c r="E2619" s="2" t="s">
        <v>118</v>
      </c>
      <c r="F2619" s="3"/>
    </row>
    <row r="2620" spans="1:6">
      <c r="A2620" s="2"/>
      <c r="B2620" s="2" t="s">
        <v>210</v>
      </c>
      <c r="C2620" s="2" t="s">
        <v>4235</v>
      </c>
      <c r="D2620" s="2" t="s">
        <v>219</v>
      </c>
      <c r="E2620" s="2" t="s">
        <v>118</v>
      </c>
      <c r="F2620" s="3"/>
    </row>
    <row r="2621" spans="1:6">
      <c r="A2621" s="2"/>
      <c r="B2621" s="2" t="s">
        <v>210</v>
      </c>
      <c r="C2621" s="2" t="s">
        <v>4235</v>
      </c>
      <c r="D2621" s="2" t="s">
        <v>219</v>
      </c>
      <c r="E2621" s="2" t="s">
        <v>118</v>
      </c>
      <c r="F2621" s="3"/>
    </row>
    <row r="2622" spans="1:6">
      <c r="A2622" s="2"/>
      <c r="B2622" s="2" t="s">
        <v>210</v>
      </c>
      <c r="C2622" s="2" t="s">
        <v>4236</v>
      </c>
      <c r="D2622" s="2" t="s">
        <v>219</v>
      </c>
      <c r="E2622" s="2" t="s">
        <v>118</v>
      </c>
      <c r="F2622" s="3"/>
    </row>
    <row r="2623" spans="1:6">
      <c r="A2623" s="2"/>
      <c r="B2623" s="2" t="s">
        <v>210</v>
      </c>
      <c r="C2623" s="2" t="s">
        <v>4236</v>
      </c>
      <c r="D2623" s="2" t="s">
        <v>219</v>
      </c>
      <c r="E2623" s="2" t="s">
        <v>118</v>
      </c>
      <c r="F2623" s="3"/>
    </row>
    <row r="2624" spans="1:6">
      <c r="A2624" s="2"/>
      <c r="B2624" s="2" t="s">
        <v>210</v>
      </c>
      <c r="C2624" s="2" t="s">
        <v>4236</v>
      </c>
      <c r="D2624" s="2" t="s">
        <v>219</v>
      </c>
      <c r="E2624" s="2" t="s">
        <v>118</v>
      </c>
      <c r="F2624" s="3"/>
    </row>
    <row r="2625" spans="1:6">
      <c r="A2625" s="2"/>
      <c r="B2625" s="2" t="s">
        <v>210</v>
      </c>
      <c r="C2625" s="2" t="s">
        <v>4237</v>
      </c>
      <c r="D2625" s="2" t="s">
        <v>219</v>
      </c>
      <c r="E2625" s="2" t="s">
        <v>118</v>
      </c>
      <c r="F2625" s="3"/>
    </row>
    <row r="2626" spans="1:6">
      <c r="A2626" s="2"/>
      <c r="B2626" s="2" t="s">
        <v>210</v>
      </c>
      <c r="C2626" s="2" t="s">
        <v>4237</v>
      </c>
      <c r="D2626" s="2" t="s">
        <v>219</v>
      </c>
      <c r="E2626" s="2" t="s">
        <v>118</v>
      </c>
      <c r="F2626" s="3"/>
    </row>
    <row r="2627" spans="1:6">
      <c r="A2627" s="2"/>
      <c r="B2627" s="2" t="s">
        <v>210</v>
      </c>
      <c r="C2627" s="2" t="s">
        <v>4237</v>
      </c>
      <c r="D2627" s="2" t="s">
        <v>219</v>
      </c>
      <c r="E2627" s="2" t="s">
        <v>118</v>
      </c>
      <c r="F2627" s="3"/>
    </row>
    <row r="2628" spans="1:6">
      <c r="A2628" s="2"/>
      <c r="B2628" s="2" t="s">
        <v>210</v>
      </c>
      <c r="C2628" s="2" t="s">
        <v>4238</v>
      </c>
      <c r="D2628" s="2" t="s">
        <v>219</v>
      </c>
      <c r="E2628" s="2" t="s">
        <v>118</v>
      </c>
      <c r="F2628" s="3"/>
    </row>
    <row r="2629" spans="1:6">
      <c r="A2629" s="2"/>
      <c r="B2629" s="2" t="s">
        <v>210</v>
      </c>
      <c r="C2629" s="2" t="s">
        <v>4238</v>
      </c>
      <c r="D2629" s="2" t="s">
        <v>219</v>
      </c>
      <c r="E2629" s="2" t="s">
        <v>118</v>
      </c>
      <c r="F2629" s="3"/>
    </row>
    <row r="2630" spans="1:6">
      <c r="A2630" s="2"/>
      <c r="B2630" s="2" t="s">
        <v>210</v>
      </c>
      <c r="C2630" s="2" t="s">
        <v>4238</v>
      </c>
      <c r="D2630" s="2" t="s">
        <v>219</v>
      </c>
      <c r="E2630" s="2" t="s">
        <v>118</v>
      </c>
      <c r="F2630" s="3"/>
    </row>
    <row r="2631" spans="1:6">
      <c r="A2631" s="2"/>
      <c r="B2631" s="2" t="s">
        <v>210</v>
      </c>
      <c r="C2631" s="2" t="s">
        <v>4238</v>
      </c>
      <c r="D2631" s="2" t="s">
        <v>219</v>
      </c>
      <c r="E2631" s="2" t="s">
        <v>118</v>
      </c>
      <c r="F2631" s="3"/>
    </row>
    <row r="2632" spans="1:6">
      <c r="A2632" s="2"/>
      <c r="B2632" s="2" t="s">
        <v>210</v>
      </c>
      <c r="C2632" s="2" t="s">
        <v>4238</v>
      </c>
      <c r="D2632" s="2" t="s">
        <v>219</v>
      </c>
      <c r="E2632" s="2" t="s">
        <v>118</v>
      </c>
      <c r="F2632" s="3"/>
    </row>
    <row r="2633" spans="1:6">
      <c r="A2633" s="2"/>
      <c r="B2633" s="2" t="s">
        <v>210</v>
      </c>
      <c r="C2633" s="2" t="s">
        <v>4238</v>
      </c>
      <c r="D2633" s="2" t="s">
        <v>219</v>
      </c>
      <c r="E2633" s="2" t="s">
        <v>118</v>
      </c>
      <c r="F2633" s="3"/>
    </row>
    <row r="2634" spans="1:6">
      <c r="A2634" s="2"/>
      <c r="B2634" s="2" t="s">
        <v>210</v>
      </c>
      <c r="C2634" s="2" t="s">
        <v>4238</v>
      </c>
      <c r="D2634" s="2" t="s">
        <v>219</v>
      </c>
      <c r="E2634" s="2" t="s">
        <v>118</v>
      </c>
      <c r="F2634" s="3"/>
    </row>
    <row r="2635" spans="1:6">
      <c r="A2635" s="2"/>
      <c r="B2635" s="2" t="s">
        <v>210</v>
      </c>
      <c r="C2635" s="2" t="s">
        <v>4238</v>
      </c>
      <c r="D2635" s="2" t="s">
        <v>219</v>
      </c>
      <c r="E2635" s="2" t="s">
        <v>118</v>
      </c>
      <c r="F2635" s="3"/>
    </row>
    <row r="2636" spans="1:6">
      <c r="A2636" s="2"/>
      <c r="B2636" s="2" t="s">
        <v>210</v>
      </c>
      <c r="C2636" s="2" t="s">
        <v>4238</v>
      </c>
      <c r="D2636" s="2" t="s">
        <v>219</v>
      </c>
      <c r="E2636" s="2" t="s">
        <v>118</v>
      </c>
      <c r="F2636" s="3"/>
    </row>
    <row r="2637" spans="1:6">
      <c r="A2637" s="2"/>
      <c r="B2637" s="2" t="s">
        <v>210</v>
      </c>
      <c r="C2637" s="2" t="s">
        <v>4238</v>
      </c>
      <c r="D2637" s="2" t="s">
        <v>219</v>
      </c>
      <c r="E2637" s="2" t="s">
        <v>118</v>
      </c>
      <c r="F2637" s="3"/>
    </row>
    <row r="2638" spans="1:6">
      <c r="A2638" s="2"/>
      <c r="B2638" s="2" t="s">
        <v>210</v>
      </c>
      <c r="C2638" s="2" t="s">
        <v>4238</v>
      </c>
      <c r="D2638" s="2" t="s">
        <v>219</v>
      </c>
      <c r="E2638" s="2" t="s">
        <v>118</v>
      </c>
      <c r="F2638" s="3"/>
    </row>
    <row r="2639" spans="1:6">
      <c r="A2639" s="2"/>
      <c r="B2639" s="2" t="s">
        <v>210</v>
      </c>
      <c r="C2639" s="2" t="s">
        <v>4238</v>
      </c>
      <c r="D2639" s="2" t="s">
        <v>219</v>
      </c>
      <c r="E2639" s="2" t="s">
        <v>118</v>
      </c>
      <c r="F2639" s="3"/>
    </row>
    <row r="2640" spans="1:6">
      <c r="A2640" s="2"/>
      <c r="B2640" s="2" t="s">
        <v>210</v>
      </c>
      <c r="C2640" s="2" t="s">
        <v>4239</v>
      </c>
      <c r="D2640" s="2" t="s">
        <v>219</v>
      </c>
      <c r="E2640" s="2" t="s">
        <v>118</v>
      </c>
      <c r="F2640" s="3"/>
    </row>
    <row r="2641" spans="1:6">
      <c r="A2641" s="2"/>
      <c r="B2641" s="2" t="s">
        <v>210</v>
      </c>
      <c r="C2641" s="2" t="s">
        <v>4239</v>
      </c>
      <c r="D2641" s="2" t="s">
        <v>219</v>
      </c>
      <c r="E2641" s="2" t="s">
        <v>118</v>
      </c>
      <c r="F2641" s="3"/>
    </row>
    <row r="2642" spans="1:6">
      <c r="A2642" s="2"/>
      <c r="B2642" s="2" t="s">
        <v>210</v>
      </c>
      <c r="C2642" s="2" t="s">
        <v>4239</v>
      </c>
      <c r="D2642" s="2" t="s">
        <v>219</v>
      </c>
      <c r="E2642" s="2" t="s">
        <v>118</v>
      </c>
      <c r="F2642" s="3"/>
    </row>
    <row r="2643" spans="1:6">
      <c r="A2643" s="2"/>
      <c r="B2643" s="2" t="s">
        <v>210</v>
      </c>
      <c r="C2643" s="2" t="s">
        <v>4239</v>
      </c>
      <c r="D2643" s="2" t="s">
        <v>219</v>
      </c>
      <c r="E2643" s="2" t="s">
        <v>118</v>
      </c>
      <c r="F2643" s="3"/>
    </row>
    <row r="2644" spans="1:6">
      <c r="A2644" s="2"/>
      <c r="B2644" s="2" t="s">
        <v>210</v>
      </c>
      <c r="C2644" s="2" t="s">
        <v>4240</v>
      </c>
      <c r="D2644" s="2" t="s">
        <v>219</v>
      </c>
      <c r="E2644" s="2" t="s">
        <v>118</v>
      </c>
      <c r="F2644" s="3"/>
    </row>
    <row r="2645" spans="1:6">
      <c r="A2645" s="2"/>
      <c r="B2645" s="2" t="s">
        <v>210</v>
      </c>
      <c r="C2645" s="2" t="s">
        <v>4240</v>
      </c>
      <c r="D2645" s="2" t="s">
        <v>219</v>
      </c>
      <c r="E2645" s="2" t="s">
        <v>118</v>
      </c>
      <c r="F2645" s="3"/>
    </row>
    <row r="2646" spans="1:6">
      <c r="A2646" s="2"/>
      <c r="B2646" s="2" t="s">
        <v>210</v>
      </c>
      <c r="C2646" s="2" t="s">
        <v>4240</v>
      </c>
      <c r="D2646" s="2" t="s">
        <v>219</v>
      </c>
      <c r="E2646" s="2" t="s">
        <v>118</v>
      </c>
      <c r="F2646" s="3"/>
    </row>
    <row r="2647" spans="1:6">
      <c r="A2647" s="2"/>
      <c r="B2647" s="2" t="s">
        <v>210</v>
      </c>
      <c r="C2647" s="2" t="s">
        <v>4240</v>
      </c>
      <c r="D2647" s="2" t="s">
        <v>219</v>
      </c>
      <c r="E2647" s="2" t="s">
        <v>118</v>
      </c>
      <c r="F2647" s="3"/>
    </row>
    <row r="2648" spans="1:6">
      <c r="A2648" s="2"/>
      <c r="B2648" s="2" t="s">
        <v>210</v>
      </c>
      <c r="C2648" s="2" t="s">
        <v>4240</v>
      </c>
      <c r="D2648" s="2" t="s">
        <v>219</v>
      </c>
      <c r="E2648" s="2" t="s">
        <v>118</v>
      </c>
      <c r="F2648" s="3"/>
    </row>
    <row r="2649" spans="1:6">
      <c r="A2649" s="2"/>
      <c r="B2649" s="2" t="s">
        <v>210</v>
      </c>
      <c r="C2649" s="2" t="s">
        <v>4240</v>
      </c>
      <c r="D2649" s="2" t="s">
        <v>219</v>
      </c>
      <c r="E2649" s="2" t="s">
        <v>118</v>
      </c>
      <c r="F2649" s="3"/>
    </row>
    <row r="2650" spans="1:6">
      <c r="A2650" s="2"/>
      <c r="B2650" s="2" t="s">
        <v>210</v>
      </c>
      <c r="C2650" s="2" t="s">
        <v>4240</v>
      </c>
      <c r="D2650" s="2" t="s">
        <v>219</v>
      </c>
      <c r="E2650" s="2" t="s">
        <v>118</v>
      </c>
      <c r="F2650" s="3"/>
    </row>
    <row r="2651" spans="1:6">
      <c r="A2651" s="2"/>
      <c r="B2651" s="2" t="s">
        <v>210</v>
      </c>
      <c r="C2651" s="2" t="s">
        <v>4240</v>
      </c>
      <c r="D2651" s="2" t="s">
        <v>219</v>
      </c>
      <c r="E2651" s="2" t="s">
        <v>118</v>
      </c>
      <c r="F2651" s="3"/>
    </row>
    <row r="2652" spans="1:6">
      <c r="A2652" s="2"/>
      <c r="B2652" s="2" t="s">
        <v>210</v>
      </c>
      <c r="C2652" s="2" t="s">
        <v>4240</v>
      </c>
      <c r="D2652" s="2" t="s">
        <v>219</v>
      </c>
      <c r="E2652" s="2" t="s">
        <v>118</v>
      </c>
      <c r="F2652" s="3"/>
    </row>
    <row r="2653" spans="1:6">
      <c r="A2653" s="2"/>
      <c r="B2653" s="2" t="s">
        <v>210</v>
      </c>
      <c r="C2653" s="2" t="s">
        <v>4241</v>
      </c>
      <c r="D2653" s="2" t="s">
        <v>219</v>
      </c>
      <c r="E2653" s="2" t="s">
        <v>118</v>
      </c>
      <c r="F2653" s="3"/>
    </row>
    <row r="2654" spans="1:6">
      <c r="A2654" s="2"/>
      <c r="B2654" s="2" t="s">
        <v>210</v>
      </c>
      <c r="C2654" s="2" t="s">
        <v>4241</v>
      </c>
      <c r="D2654" s="2" t="s">
        <v>219</v>
      </c>
      <c r="E2654" s="2" t="s">
        <v>118</v>
      </c>
      <c r="F2654" s="3"/>
    </row>
    <row r="2655" spans="1:6">
      <c r="A2655" s="2"/>
      <c r="B2655" s="2" t="s">
        <v>210</v>
      </c>
      <c r="C2655" s="2" t="s">
        <v>4241</v>
      </c>
      <c r="D2655" s="2" t="s">
        <v>219</v>
      </c>
      <c r="E2655" s="2" t="s">
        <v>118</v>
      </c>
      <c r="F2655" s="3"/>
    </row>
    <row r="2656" spans="1:6">
      <c r="A2656" s="2"/>
      <c r="B2656" s="2" t="s">
        <v>210</v>
      </c>
      <c r="C2656" s="2" t="s">
        <v>4241</v>
      </c>
      <c r="D2656" s="2" t="s">
        <v>219</v>
      </c>
      <c r="E2656" s="2" t="s">
        <v>118</v>
      </c>
      <c r="F2656" s="3"/>
    </row>
    <row r="2657" spans="1:6">
      <c r="A2657" s="2"/>
      <c r="B2657" s="2" t="s">
        <v>210</v>
      </c>
      <c r="C2657" s="2" t="s">
        <v>4242</v>
      </c>
      <c r="D2657" s="2" t="s">
        <v>219</v>
      </c>
      <c r="E2657" s="2" t="s">
        <v>118</v>
      </c>
      <c r="F2657" s="3"/>
    </row>
    <row r="2658" spans="1:6">
      <c r="A2658" s="2"/>
      <c r="B2658" s="2" t="s">
        <v>210</v>
      </c>
      <c r="C2658" s="2" t="s">
        <v>4243</v>
      </c>
      <c r="D2658" s="2" t="s">
        <v>219</v>
      </c>
      <c r="E2658" s="2" t="s">
        <v>118</v>
      </c>
      <c r="F2658" s="3"/>
    </row>
    <row r="2659" spans="1:6">
      <c r="A2659" s="2"/>
      <c r="B2659" s="2" t="s">
        <v>210</v>
      </c>
      <c r="C2659" s="2" t="s">
        <v>4243</v>
      </c>
      <c r="D2659" s="2" t="s">
        <v>219</v>
      </c>
      <c r="E2659" s="2" t="s">
        <v>118</v>
      </c>
      <c r="F2659" s="3"/>
    </row>
    <row r="2660" spans="1:6">
      <c r="A2660" s="2"/>
      <c r="B2660" s="2" t="s">
        <v>210</v>
      </c>
      <c r="C2660" s="2" t="s">
        <v>4244</v>
      </c>
      <c r="D2660" s="2" t="s">
        <v>219</v>
      </c>
      <c r="E2660" s="2" t="s">
        <v>118</v>
      </c>
      <c r="F2660" s="3"/>
    </row>
    <row r="2661" spans="1:6">
      <c r="A2661" s="2"/>
      <c r="B2661" s="2" t="s">
        <v>210</v>
      </c>
      <c r="C2661" s="2" t="s">
        <v>4244</v>
      </c>
      <c r="D2661" s="2" t="s">
        <v>219</v>
      </c>
      <c r="E2661" s="2" t="s">
        <v>118</v>
      </c>
      <c r="F2661" s="3"/>
    </row>
    <row r="2662" spans="1:6">
      <c r="A2662" s="2"/>
      <c r="B2662" s="2" t="s">
        <v>210</v>
      </c>
      <c r="C2662" s="2" t="s">
        <v>4245</v>
      </c>
      <c r="D2662" s="2" t="s">
        <v>219</v>
      </c>
      <c r="E2662" s="2" t="s">
        <v>118</v>
      </c>
      <c r="F2662" s="3"/>
    </row>
    <row r="2663" spans="1:6">
      <c r="A2663" s="2"/>
      <c r="B2663" s="2" t="s">
        <v>210</v>
      </c>
      <c r="C2663" s="2" t="s">
        <v>4245</v>
      </c>
      <c r="D2663" s="2" t="s">
        <v>219</v>
      </c>
      <c r="E2663" s="2" t="s">
        <v>118</v>
      </c>
      <c r="F2663" s="3"/>
    </row>
    <row r="2664" spans="1:6">
      <c r="A2664" s="2"/>
      <c r="B2664" s="2" t="s">
        <v>210</v>
      </c>
      <c r="C2664" s="2" t="s">
        <v>4245</v>
      </c>
      <c r="D2664" s="2" t="s">
        <v>219</v>
      </c>
      <c r="E2664" s="2" t="s">
        <v>118</v>
      </c>
      <c r="F2664" s="3"/>
    </row>
    <row r="2665" spans="1:6">
      <c r="A2665" s="2"/>
      <c r="B2665" s="2" t="s">
        <v>210</v>
      </c>
      <c r="C2665" s="2" t="s">
        <v>4246</v>
      </c>
      <c r="D2665" s="2" t="s">
        <v>219</v>
      </c>
      <c r="E2665" s="2" t="s">
        <v>118</v>
      </c>
      <c r="F2665" s="3"/>
    </row>
    <row r="2666" spans="1:6">
      <c r="A2666" s="2"/>
      <c r="B2666" s="2" t="s">
        <v>210</v>
      </c>
      <c r="C2666" s="2" t="s">
        <v>4246</v>
      </c>
      <c r="D2666" s="2" t="s">
        <v>219</v>
      </c>
      <c r="E2666" s="2" t="s">
        <v>118</v>
      </c>
      <c r="F2666" s="3"/>
    </row>
    <row r="2667" spans="1:6">
      <c r="A2667" s="2"/>
      <c r="B2667" s="2" t="s">
        <v>210</v>
      </c>
      <c r="C2667" s="2" t="s">
        <v>4247</v>
      </c>
      <c r="D2667" s="2" t="s">
        <v>219</v>
      </c>
      <c r="E2667" s="2" t="s">
        <v>118</v>
      </c>
      <c r="F2667" s="3"/>
    </row>
    <row r="2668" spans="1:6">
      <c r="A2668" s="2"/>
      <c r="B2668" s="2" t="s">
        <v>210</v>
      </c>
      <c r="C2668" s="2" t="s">
        <v>4247</v>
      </c>
      <c r="D2668" s="2" t="s">
        <v>219</v>
      </c>
      <c r="E2668" s="2" t="s">
        <v>118</v>
      </c>
      <c r="F2668" s="3"/>
    </row>
    <row r="2669" spans="1:6">
      <c r="A2669" s="2"/>
      <c r="B2669" s="2" t="s">
        <v>210</v>
      </c>
      <c r="C2669" s="2" t="s">
        <v>4248</v>
      </c>
      <c r="D2669" s="2" t="s">
        <v>219</v>
      </c>
      <c r="E2669" s="2" t="s">
        <v>118</v>
      </c>
      <c r="F2669" s="3"/>
    </row>
    <row r="2670" spans="1:6">
      <c r="A2670" s="2"/>
      <c r="B2670" s="2" t="s">
        <v>210</v>
      </c>
      <c r="C2670" s="2" t="s">
        <v>4248</v>
      </c>
      <c r="D2670" s="2" t="s">
        <v>219</v>
      </c>
      <c r="E2670" s="2" t="s">
        <v>118</v>
      </c>
      <c r="F2670" s="3"/>
    </row>
    <row r="2671" spans="1:6">
      <c r="A2671" s="2"/>
      <c r="B2671" s="2" t="s">
        <v>210</v>
      </c>
      <c r="C2671" s="2" t="s">
        <v>4248</v>
      </c>
      <c r="D2671" s="2" t="s">
        <v>219</v>
      </c>
      <c r="E2671" s="2" t="s">
        <v>118</v>
      </c>
      <c r="F2671" s="3"/>
    </row>
    <row r="2672" spans="1:6">
      <c r="A2672" s="2"/>
      <c r="B2672" s="2" t="s">
        <v>210</v>
      </c>
      <c r="C2672" s="2" t="s">
        <v>4249</v>
      </c>
      <c r="D2672" s="2" t="s">
        <v>219</v>
      </c>
      <c r="E2672" s="2" t="s">
        <v>118</v>
      </c>
      <c r="F2672" s="3"/>
    </row>
    <row r="2673" spans="1:6">
      <c r="A2673" s="2"/>
      <c r="B2673" s="2" t="s">
        <v>210</v>
      </c>
      <c r="C2673" s="2" t="s">
        <v>4249</v>
      </c>
      <c r="D2673" s="2" t="s">
        <v>219</v>
      </c>
      <c r="E2673" s="2" t="s">
        <v>118</v>
      </c>
      <c r="F2673" s="3"/>
    </row>
    <row r="2674" spans="1:6">
      <c r="A2674" s="2"/>
      <c r="B2674" s="2" t="s">
        <v>210</v>
      </c>
      <c r="C2674" s="2" t="s">
        <v>4249</v>
      </c>
      <c r="D2674" s="2" t="s">
        <v>219</v>
      </c>
      <c r="E2674" s="2" t="s">
        <v>118</v>
      </c>
      <c r="F2674" s="3"/>
    </row>
    <row r="2675" spans="1:6">
      <c r="A2675" s="2"/>
      <c r="B2675" s="2" t="s">
        <v>210</v>
      </c>
      <c r="C2675" s="2" t="s">
        <v>4250</v>
      </c>
      <c r="D2675" s="2" t="s">
        <v>219</v>
      </c>
      <c r="E2675" s="2" t="s">
        <v>118</v>
      </c>
      <c r="F2675" s="3"/>
    </row>
    <row r="2676" spans="1:6">
      <c r="A2676" s="2"/>
      <c r="B2676" s="2" t="s">
        <v>210</v>
      </c>
      <c r="C2676" s="2" t="s">
        <v>4251</v>
      </c>
      <c r="D2676" s="2" t="s">
        <v>219</v>
      </c>
      <c r="E2676" s="2" t="s">
        <v>118</v>
      </c>
      <c r="F2676" s="3"/>
    </row>
    <row r="2677" spans="1:6">
      <c r="A2677" s="2"/>
      <c r="B2677" s="2" t="s">
        <v>210</v>
      </c>
      <c r="C2677" s="2" t="s">
        <v>4251</v>
      </c>
      <c r="D2677" s="2" t="s">
        <v>219</v>
      </c>
      <c r="E2677" s="2" t="s">
        <v>118</v>
      </c>
      <c r="F2677" s="3"/>
    </row>
    <row r="2678" spans="1:6">
      <c r="A2678" s="2" t="s">
        <v>4252</v>
      </c>
      <c r="B2678" s="2" t="s">
        <v>210</v>
      </c>
      <c r="C2678" s="2" t="s">
        <v>4253</v>
      </c>
      <c r="D2678" s="2" t="s">
        <v>212</v>
      </c>
      <c r="E2678" s="2" t="s">
        <v>986</v>
      </c>
      <c r="F2678" s="3"/>
    </row>
    <row r="2679" spans="1:6">
      <c r="A2679" s="2" t="s">
        <v>4254</v>
      </c>
      <c r="B2679" s="2" t="s">
        <v>210</v>
      </c>
      <c r="C2679" s="2" t="s">
        <v>4255</v>
      </c>
      <c r="D2679" s="2" t="s">
        <v>212</v>
      </c>
      <c r="E2679" s="2" t="s">
        <v>986</v>
      </c>
      <c r="F2679" s="3"/>
    </row>
    <row r="2680" spans="1:6">
      <c r="A2680" s="2" t="s">
        <v>4256</v>
      </c>
      <c r="B2680" s="2" t="s">
        <v>210</v>
      </c>
      <c r="C2680" s="2" t="s">
        <v>4257</v>
      </c>
      <c r="D2680" s="2" t="s">
        <v>212</v>
      </c>
      <c r="E2680" s="2" t="s">
        <v>986</v>
      </c>
      <c r="F2680" s="3"/>
    </row>
    <row r="2681" spans="1:6">
      <c r="A2681" s="2" t="s">
        <v>4258</v>
      </c>
      <c r="B2681" s="2" t="s">
        <v>210</v>
      </c>
      <c r="C2681" s="2" t="s">
        <v>4259</v>
      </c>
      <c r="D2681" s="2" t="s">
        <v>212</v>
      </c>
      <c r="E2681" s="2" t="s">
        <v>986</v>
      </c>
      <c r="F2681" s="3"/>
    </row>
    <row r="2682" spans="1:6">
      <c r="A2682" s="2"/>
      <c r="B2682" s="2" t="s">
        <v>210</v>
      </c>
      <c r="C2682" s="2" t="s">
        <v>4260</v>
      </c>
      <c r="D2682" s="2" t="s">
        <v>212</v>
      </c>
      <c r="E2682" s="2" t="s">
        <v>118</v>
      </c>
      <c r="F2682" s="3"/>
    </row>
    <row r="2683" spans="1:6">
      <c r="A2683" s="2" t="s">
        <v>4261</v>
      </c>
      <c r="B2683" s="2" t="s">
        <v>210</v>
      </c>
      <c r="C2683" s="2" t="s">
        <v>4262</v>
      </c>
      <c r="D2683" s="2" t="s">
        <v>212</v>
      </c>
      <c r="E2683" s="2" t="s">
        <v>1057</v>
      </c>
      <c r="F2683" s="3"/>
    </row>
    <row r="2684" spans="1:6">
      <c r="A2684" s="2" t="s">
        <v>4261</v>
      </c>
      <c r="B2684" s="2" t="s">
        <v>210</v>
      </c>
      <c r="C2684" s="2" t="s">
        <v>4262</v>
      </c>
      <c r="D2684" s="2" t="s">
        <v>212</v>
      </c>
      <c r="E2684" s="2" t="s">
        <v>1057</v>
      </c>
      <c r="F2684" s="3"/>
    </row>
    <row r="2685" spans="1:6">
      <c r="A2685" s="2" t="s">
        <v>4261</v>
      </c>
      <c r="B2685" s="2" t="s">
        <v>210</v>
      </c>
      <c r="C2685" s="2" t="s">
        <v>4262</v>
      </c>
      <c r="D2685" s="2" t="s">
        <v>212</v>
      </c>
      <c r="E2685" s="2" t="s">
        <v>2416</v>
      </c>
      <c r="F2685" s="3"/>
    </row>
    <row r="2686" spans="1:6">
      <c r="A2686" s="2" t="s">
        <v>4263</v>
      </c>
      <c r="B2686" s="2" t="s">
        <v>210</v>
      </c>
      <c r="C2686" s="2" t="s">
        <v>4262</v>
      </c>
      <c r="D2686" s="2" t="s">
        <v>212</v>
      </c>
      <c r="E2686" s="2" t="s">
        <v>2419</v>
      </c>
      <c r="F2686" s="3"/>
    </row>
    <row r="2687" spans="1:6">
      <c r="A2687" s="2" t="s">
        <v>4261</v>
      </c>
      <c r="B2687" s="2" t="s">
        <v>210</v>
      </c>
      <c r="C2687" s="2" t="s">
        <v>4262</v>
      </c>
      <c r="D2687" s="2" t="s">
        <v>212</v>
      </c>
      <c r="E2687" s="2" t="s">
        <v>2417</v>
      </c>
      <c r="F2687" s="3"/>
    </row>
    <row r="2688" spans="1:6">
      <c r="A2688" s="2" t="s">
        <v>4261</v>
      </c>
      <c r="B2688" s="2" t="s">
        <v>210</v>
      </c>
      <c r="C2688" s="2" t="s">
        <v>4262</v>
      </c>
      <c r="D2688" s="2" t="s">
        <v>212</v>
      </c>
      <c r="E2688" s="2" t="s">
        <v>1057</v>
      </c>
      <c r="F2688" s="3"/>
    </row>
    <row r="2689" spans="1:6">
      <c r="A2689" s="2" t="s">
        <v>4264</v>
      </c>
      <c r="B2689" s="2" t="s">
        <v>210</v>
      </c>
      <c r="C2689" s="2" t="s">
        <v>4265</v>
      </c>
      <c r="D2689" s="2" t="s">
        <v>212</v>
      </c>
      <c r="E2689" s="2" t="s">
        <v>264</v>
      </c>
      <c r="F2689" s="3"/>
    </row>
    <row r="2690" spans="1:6">
      <c r="A2690" s="2" t="s">
        <v>4266</v>
      </c>
      <c r="B2690" s="2" t="s">
        <v>210</v>
      </c>
      <c r="C2690" s="2" t="s">
        <v>4267</v>
      </c>
      <c r="D2690" s="2" t="s">
        <v>212</v>
      </c>
      <c r="E2690" s="2" t="s">
        <v>1547</v>
      </c>
      <c r="F2690" s="3"/>
    </row>
    <row r="2691" spans="1:6">
      <c r="A2691" s="2" t="s">
        <v>4268</v>
      </c>
      <c r="B2691" s="2" t="s">
        <v>210</v>
      </c>
      <c r="C2691" s="2" t="s">
        <v>4269</v>
      </c>
      <c r="D2691" s="2" t="s">
        <v>212</v>
      </c>
      <c r="E2691" s="2" t="s">
        <v>327</v>
      </c>
      <c r="F2691" s="3"/>
    </row>
    <row r="2692" spans="1:6">
      <c r="A2692" s="2" t="s">
        <v>4270</v>
      </c>
      <c r="B2692" s="2" t="s">
        <v>210</v>
      </c>
      <c r="C2692" s="2" t="s">
        <v>4271</v>
      </c>
      <c r="D2692" s="2" t="s">
        <v>586</v>
      </c>
      <c r="E2692" s="2" t="s">
        <v>241</v>
      </c>
      <c r="F2692" s="3"/>
    </row>
    <row r="2693" spans="1:6">
      <c r="A2693" s="2"/>
      <c r="B2693" s="2" t="s">
        <v>210</v>
      </c>
      <c r="C2693" s="2" t="s">
        <v>4272</v>
      </c>
      <c r="D2693" s="2" t="s">
        <v>212</v>
      </c>
      <c r="E2693" s="2" t="s">
        <v>118</v>
      </c>
      <c r="F2693" s="3"/>
    </row>
    <row r="2694" spans="1:6">
      <c r="A2694" s="2" t="s">
        <v>4273</v>
      </c>
      <c r="B2694" s="2" t="s">
        <v>210</v>
      </c>
      <c r="C2694" s="2" t="s">
        <v>4274</v>
      </c>
      <c r="D2694" s="2" t="s">
        <v>212</v>
      </c>
      <c r="E2694" s="2" t="s">
        <v>4275</v>
      </c>
      <c r="F2694" s="3"/>
    </row>
    <row r="2695" spans="1:6">
      <c r="A2695" s="2" t="s">
        <v>4276</v>
      </c>
      <c r="B2695" s="2" t="s">
        <v>210</v>
      </c>
      <c r="C2695" s="2" t="s">
        <v>4277</v>
      </c>
      <c r="D2695" s="2" t="s">
        <v>212</v>
      </c>
      <c r="E2695" s="2" t="s">
        <v>4278</v>
      </c>
      <c r="F2695" s="3"/>
    </row>
    <row r="2696" spans="1:6">
      <c r="A2696" s="2" t="s">
        <v>4279</v>
      </c>
      <c r="B2696" s="2" t="s">
        <v>210</v>
      </c>
      <c r="C2696" s="2" t="s">
        <v>4280</v>
      </c>
      <c r="D2696" s="2" t="s">
        <v>212</v>
      </c>
      <c r="E2696" s="2" t="s">
        <v>327</v>
      </c>
      <c r="F2696" s="3"/>
    </row>
    <row r="2697" spans="1:6">
      <c r="A2697" s="2" t="s">
        <v>4281</v>
      </c>
      <c r="B2697" s="2" t="s">
        <v>210</v>
      </c>
      <c r="C2697" s="2" t="s">
        <v>4282</v>
      </c>
      <c r="D2697" s="2" t="s">
        <v>212</v>
      </c>
      <c r="E2697" s="2" t="s">
        <v>1953</v>
      </c>
      <c r="F2697" s="3"/>
    </row>
    <row r="2698" spans="1:6">
      <c r="A2698" s="2" t="s">
        <v>4283</v>
      </c>
      <c r="B2698" s="2" t="s">
        <v>210</v>
      </c>
      <c r="C2698" s="2" t="s">
        <v>4284</v>
      </c>
      <c r="D2698" s="2" t="s">
        <v>212</v>
      </c>
      <c r="E2698" s="2" t="s">
        <v>1953</v>
      </c>
      <c r="F2698" s="3"/>
    </row>
    <row r="2699" spans="1:6">
      <c r="A2699" s="2" t="s">
        <v>2511</v>
      </c>
      <c r="B2699" s="2" t="s">
        <v>210</v>
      </c>
      <c r="C2699" s="2" t="s">
        <v>4285</v>
      </c>
      <c r="D2699" s="2" t="s">
        <v>212</v>
      </c>
      <c r="E2699" s="2" t="s">
        <v>4286</v>
      </c>
      <c r="F2699" s="3"/>
    </row>
    <row r="2700" spans="1:6">
      <c r="A2700" s="2" t="s">
        <v>4287</v>
      </c>
      <c r="B2700" s="2" t="s">
        <v>210</v>
      </c>
      <c r="C2700" s="2" t="s">
        <v>4288</v>
      </c>
      <c r="D2700" s="2" t="s">
        <v>212</v>
      </c>
      <c r="E2700" s="2" t="s">
        <v>396</v>
      </c>
      <c r="F2700" s="3"/>
    </row>
    <row r="2701" spans="1:6">
      <c r="A2701" s="2" t="s">
        <v>4289</v>
      </c>
      <c r="B2701" s="2" t="s">
        <v>210</v>
      </c>
      <c r="C2701" s="2" t="s">
        <v>4290</v>
      </c>
      <c r="D2701" s="2" t="s">
        <v>212</v>
      </c>
      <c r="E2701" s="2" t="s">
        <v>479</v>
      </c>
      <c r="F2701" s="3"/>
    </row>
    <row r="2702" spans="1:6">
      <c r="A2702" s="2"/>
      <c r="B2702" s="2" t="s">
        <v>210</v>
      </c>
      <c r="C2702" s="2" t="s">
        <v>4291</v>
      </c>
      <c r="D2702" s="2" t="s">
        <v>212</v>
      </c>
      <c r="E2702" s="2" t="s">
        <v>118</v>
      </c>
      <c r="F2702" s="3"/>
    </row>
    <row r="2703" spans="1:6">
      <c r="A2703" s="2"/>
      <c r="B2703" s="2" t="s">
        <v>210</v>
      </c>
      <c r="C2703" s="2" t="s">
        <v>4292</v>
      </c>
      <c r="D2703" s="2" t="s">
        <v>212</v>
      </c>
      <c r="E2703" s="2" t="s">
        <v>118</v>
      </c>
      <c r="F2703" s="3"/>
    </row>
    <row r="2704" spans="1:6">
      <c r="A2704" s="2"/>
      <c r="B2704" s="2" t="s">
        <v>210</v>
      </c>
      <c r="C2704" s="2" t="s">
        <v>4293</v>
      </c>
      <c r="D2704" s="2" t="s">
        <v>212</v>
      </c>
      <c r="E2704" s="2" t="s">
        <v>118</v>
      </c>
      <c r="F2704" s="3"/>
    </row>
    <row r="2705" spans="1:6">
      <c r="A2705" s="2" t="s">
        <v>4294</v>
      </c>
      <c r="B2705" s="2" t="s">
        <v>210</v>
      </c>
      <c r="C2705" s="2" t="s">
        <v>4295</v>
      </c>
      <c r="D2705" s="2" t="s">
        <v>212</v>
      </c>
      <c r="E2705" s="2" t="s">
        <v>479</v>
      </c>
      <c r="F2705" s="3"/>
    </row>
    <row r="2706" spans="1:6">
      <c r="A2706" s="2" t="s">
        <v>4296</v>
      </c>
      <c r="B2706" s="2" t="s">
        <v>210</v>
      </c>
      <c r="C2706" s="2" t="s">
        <v>4297</v>
      </c>
      <c r="D2706" s="2" t="s">
        <v>212</v>
      </c>
      <c r="E2706" s="2" t="s">
        <v>479</v>
      </c>
      <c r="F2706" s="3"/>
    </row>
    <row r="2707" spans="1:6">
      <c r="A2707" s="2"/>
      <c r="B2707" s="2" t="s">
        <v>210</v>
      </c>
      <c r="C2707" s="2" t="s">
        <v>4298</v>
      </c>
      <c r="D2707" s="2" t="s">
        <v>212</v>
      </c>
      <c r="E2707" s="2" t="s">
        <v>118</v>
      </c>
      <c r="F2707" s="3"/>
    </row>
    <row r="2708" spans="1:6">
      <c r="A2708" s="2"/>
      <c r="B2708" s="2" t="s">
        <v>210</v>
      </c>
      <c r="C2708" s="2" t="s">
        <v>4299</v>
      </c>
      <c r="D2708" s="2" t="s">
        <v>212</v>
      </c>
      <c r="E2708" s="2" t="s">
        <v>118</v>
      </c>
      <c r="F2708" s="3"/>
    </row>
    <row r="2709" spans="1:6">
      <c r="A2709" s="2" t="s">
        <v>4300</v>
      </c>
      <c r="B2709" s="2" t="s">
        <v>210</v>
      </c>
      <c r="C2709" s="2" t="s">
        <v>4301</v>
      </c>
      <c r="D2709" s="2" t="s">
        <v>219</v>
      </c>
      <c r="E2709" s="2" t="s">
        <v>396</v>
      </c>
      <c r="F2709" s="3"/>
    </row>
    <row r="2710" spans="1:6">
      <c r="A2710" s="2" t="s">
        <v>4302</v>
      </c>
      <c r="B2710" s="2" t="s">
        <v>210</v>
      </c>
      <c r="C2710" s="2" t="s">
        <v>4303</v>
      </c>
      <c r="D2710" s="2" t="s">
        <v>212</v>
      </c>
      <c r="E2710" s="2" t="s">
        <v>396</v>
      </c>
      <c r="F2710" s="3"/>
    </row>
    <row r="2711" spans="1:6">
      <c r="A2711" s="2" t="s">
        <v>4304</v>
      </c>
      <c r="B2711" s="2" t="s">
        <v>210</v>
      </c>
      <c r="C2711" s="2" t="s">
        <v>4303</v>
      </c>
      <c r="D2711" s="2" t="s">
        <v>212</v>
      </c>
      <c r="E2711" s="2" t="s">
        <v>479</v>
      </c>
      <c r="F2711" s="3"/>
    </row>
    <row r="2712" spans="1:6">
      <c r="A2712" s="2" t="s">
        <v>4305</v>
      </c>
      <c r="B2712" s="2" t="s">
        <v>210</v>
      </c>
      <c r="C2712" s="2" t="s">
        <v>4306</v>
      </c>
      <c r="D2712" s="2" t="s">
        <v>212</v>
      </c>
      <c r="E2712" s="2" t="s">
        <v>396</v>
      </c>
      <c r="F2712" s="3"/>
    </row>
    <row r="2713" spans="1:6">
      <c r="A2713" s="2" t="s">
        <v>4307</v>
      </c>
      <c r="B2713" s="2" t="s">
        <v>210</v>
      </c>
      <c r="C2713" s="2" t="s">
        <v>4308</v>
      </c>
      <c r="D2713" s="2" t="s">
        <v>212</v>
      </c>
      <c r="E2713" s="2" t="s">
        <v>2167</v>
      </c>
      <c r="F2713" s="3"/>
    </row>
    <row r="2714" spans="1:6">
      <c r="A2714" s="2" t="s">
        <v>4309</v>
      </c>
      <c r="B2714" s="2" t="s">
        <v>210</v>
      </c>
      <c r="C2714" s="2" t="s">
        <v>4308</v>
      </c>
      <c r="D2714" s="2" t="s">
        <v>212</v>
      </c>
      <c r="E2714" s="2" t="s">
        <v>2167</v>
      </c>
      <c r="F2714" s="3"/>
    </row>
    <row r="2715" spans="1:6">
      <c r="A2715" s="2"/>
      <c r="B2715" s="2" t="s">
        <v>210</v>
      </c>
      <c r="C2715" s="2" t="s">
        <v>4310</v>
      </c>
      <c r="D2715" s="2" t="s">
        <v>212</v>
      </c>
      <c r="E2715" s="2" t="s">
        <v>118</v>
      </c>
      <c r="F2715" s="3"/>
    </row>
    <row r="2716" spans="1:6">
      <c r="A2716" s="2" t="s">
        <v>4311</v>
      </c>
      <c r="B2716" s="2" t="s">
        <v>210</v>
      </c>
      <c r="C2716" s="2" t="s">
        <v>4312</v>
      </c>
      <c r="D2716" s="2" t="s">
        <v>212</v>
      </c>
      <c r="E2716" s="2" t="s">
        <v>358</v>
      </c>
      <c r="F2716" s="3"/>
    </row>
    <row r="2717" spans="1:6">
      <c r="A2717" s="2" t="s">
        <v>4313</v>
      </c>
      <c r="B2717" s="2" t="s">
        <v>210</v>
      </c>
      <c r="C2717" s="2" t="s">
        <v>4314</v>
      </c>
      <c r="D2717" s="2" t="s">
        <v>212</v>
      </c>
      <c r="E2717" s="2" t="s">
        <v>358</v>
      </c>
      <c r="F2717" s="3"/>
    </row>
    <row r="2718" spans="1:6">
      <c r="A2718" s="2" t="s">
        <v>4315</v>
      </c>
      <c r="B2718" s="2" t="s">
        <v>210</v>
      </c>
      <c r="C2718" s="2" t="s">
        <v>4316</v>
      </c>
      <c r="D2718" s="2" t="s">
        <v>212</v>
      </c>
      <c r="E2718" s="2" t="s">
        <v>358</v>
      </c>
      <c r="F2718" s="3"/>
    </row>
    <row r="2719" spans="1:6">
      <c r="A2719" s="2" t="s">
        <v>4317</v>
      </c>
      <c r="B2719" s="2" t="s">
        <v>210</v>
      </c>
      <c r="C2719" s="2" t="s">
        <v>4318</v>
      </c>
      <c r="D2719" s="2" t="s">
        <v>212</v>
      </c>
      <c r="E2719" s="2" t="s">
        <v>358</v>
      </c>
      <c r="F2719" s="3"/>
    </row>
    <row r="2720" spans="1:6">
      <c r="A2720" s="2" t="s">
        <v>4319</v>
      </c>
      <c r="B2720" s="2" t="s">
        <v>210</v>
      </c>
      <c r="C2720" s="2" t="s">
        <v>4320</v>
      </c>
      <c r="D2720" s="2" t="s">
        <v>212</v>
      </c>
      <c r="E2720" s="2" t="s">
        <v>358</v>
      </c>
      <c r="F2720" s="3"/>
    </row>
    <row r="2721" spans="1:6">
      <c r="A2721" s="2" t="s">
        <v>4321</v>
      </c>
      <c r="B2721" s="2" t="s">
        <v>210</v>
      </c>
      <c r="C2721" s="2" t="s">
        <v>4322</v>
      </c>
      <c r="D2721" s="2" t="s">
        <v>212</v>
      </c>
      <c r="E2721" s="2" t="s">
        <v>358</v>
      </c>
      <c r="F2721" s="3"/>
    </row>
    <row r="2722" spans="1:6">
      <c r="A2722" s="2" t="s">
        <v>4323</v>
      </c>
      <c r="B2722" s="2" t="s">
        <v>210</v>
      </c>
      <c r="C2722" s="2" t="s">
        <v>4324</v>
      </c>
      <c r="D2722" s="2" t="s">
        <v>212</v>
      </c>
      <c r="E2722" s="2" t="s">
        <v>358</v>
      </c>
      <c r="F2722" s="3"/>
    </row>
    <row r="2723" spans="1:6">
      <c r="A2723" s="2" t="s">
        <v>4325</v>
      </c>
      <c r="B2723" s="2" t="s">
        <v>210</v>
      </c>
      <c r="C2723" s="2" t="s">
        <v>4326</v>
      </c>
      <c r="D2723" s="2" t="s">
        <v>212</v>
      </c>
      <c r="E2723" s="2" t="s">
        <v>3082</v>
      </c>
      <c r="F2723" s="3"/>
    </row>
    <row r="2724" spans="1:6">
      <c r="A2724" s="2" t="s">
        <v>4327</v>
      </c>
      <c r="B2724" s="2" t="s">
        <v>210</v>
      </c>
      <c r="C2724" s="2" t="s">
        <v>4328</v>
      </c>
      <c r="D2724" s="2" t="s">
        <v>212</v>
      </c>
      <c r="E2724" s="2" t="s">
        <v>3082</v>
      </c>
      <c r="F2724" s="3"/>
    </row>
    <row r="2725" spans="1:6">
      <c r="A2725" s="2" t="s">
        <v>4329</v>
      </c>
      <c r="B2725" s="2" t="s">
        <v>210</v>
      </c>
      <c r="C2725" s="2" t="s">
        <v>4330</v>
      </c>
      <c r="D2725" s="2" t="s">
        <v>212</v>
      </c>
      <c r="E2725" s="2" t="s">
        <v>3082</v>
      </c>
      <c r="F2725" s="3"/>
    </row>
    <row r="2726" spans="1:6">
      <c r="A2726" s="2" t="s">
        <v>4331</v>
      </c>
      <c r="B2726" s="2" t="s">
        <v>210</v>
      </c>
      <c r="C2726" s="2" t="s">
        <v>4330</v>
      </c>
      <c r="D2726" s="2" t="s">
        <v>212</v>
      </c>
      <c r="E2726" s="2" t="s">
        <v>3082</v>
      </c>
      <c r="F2726" s="3"/>
    </row>
    <row r="2727" spans="1:6">
      <c r="A2727" s="2" t="s">
        <v>4332</v>
      </c>
      <c r="B2727" s="2" t="s">
        <v>210</v>
      </c>
      <c r="C2727" s="2" t="s">
        <v>4330</v>
      </c>
      <c r="D2727" s="2" t="s">
        <v>212</v>
      </c>
      <c r="E2727" s="2" t="s">
        <v>3082</v>
      </c>
      <c r="F2727" s="3"/>
    </row>
    <row r="2728" spans="1:6">
      <c r="A2728" s="2" t="s">
        <v>4333</v>
      </c>
      <c r="B2728" s="2" t="s">
        <v>210</v>
      </c>
      <c r="C2728" s="2" t="s">
        <v>4334</v>
      </c>
      <c r="D2728" s="2" t="s">
        <v>212</v>
      </c>
      <c r="E2728" s="2" t="s">
        <v>3082</v>
      </c>
      <c r="F2728" s="3"/>
    </row>
    <row r="2729" spans="1:6">
      <c r="A2729" s="2" t="s">
        <v>4335</v>
      </c>
      <c r="B2729" s="2" t="s">
        <v>210</v>
      </c>
      <c r="C2729" s="2" t="s">
        <v>4334</v>
      </c>
      <c r="D2729" s="2" t="s">
        <v>212</v>
      </c>
      <c r="E2729" s="2" t="s">
        <v>3082</v>
      </c>
      <c r="F2729" s="3"/>
    </row>
    <row r="2730" spans="1:6">
      <c r="A2730" s="2" t="s">
        <v>4336</v>
      </c>
      <c r="B2730" s="2" t="s">
        <v>210</v>
      </c>
      <c r="C2730" s="2" t="s">
        <v>4337</v>
      </c>
      <c r="D2730" s="2" t="s">
        <v>212</v>
      </c>
      <c r="E2730" s="2" t="s">
        <v>4338</v>
      </c>
      <c r="F2730" s="3"/>
    </row>
    <row r="2731" spans="1:6">
      <c r="A2731" s="2" t="s">
        <v>2896</v>
      </c>
      <c r="B2731" s="2" t="s">
        <v>210</v>
      </c>
      <c r="C2731" s="2" t="s">
        <v>4339</v>
      </c>
      <c r="D2731" s="2" t="s">
        <v>212</v>
      </c>
      <c r="E2731" s="2" t="s">
        <v>4340</v>
      </c>
      <c r="F2731" s="3"/>
    </row>
    <row r="2732" spans="1:6">
      <c r="A2732" s="2"/>
      <c r="B2732" s="2" t="s">
        <v>210</v>
      </c>
      <c r="C2732" s="2" t="s">
        <v>4341</v>
      </c>
      <c r="D2732" s="2" t="s">
        <v>212</v>
      </c>
      <c r="E2732" s="2" t="s">
        <v>118</v>
      </c>
      <c r="F2732" s="3"/>
    </row>
    <row r="2733" spans="1:6">
      <c r="A2733" s="2"/>
      <c r="B2733" s="2" t="s">
        <v>210</v>
      </c>
      <c r="C2733" s="2" t="s">
        <v>4342</v>
      </c>
      <c r="D2733" s="2" t="s">
        <v>212</v>
      </c>
      <c r="E2733" s="2" t="s">
        <v>118</v>
      </c>
      <c r="F2733" s="3"/>
    </row>
    <row r="2734" spans="1:6">
      <c r="A2734" s="2" t="s">
        <v>4343</v>
      </c>
      <c r="B2734" s="2" t="s">
        <v>210</v>
      </c>
      <c r="C2734" s="2" t="s">
        <v>4344</v>
      </c>
      <c r="D2734" s="2" t="s">
        <v>212</v>
      </c>
      <c r="E2734" s="2" t="s">
        <v>358</v>
      </c>
      <c r="F2734" s="3"/>
    </row>
    <row r="2735" spans="1:6">
      <c r="A2735" s="2" t="s">
        <v>4345</v>
      </c>
      <c r="B2735" s="2" t="s">
        <v>210</v>
      </c>
      <c r="C2735" s="2" t="s">
        <v>4346</v>
      </c>
      <c r="D2735" s="2" t="s">
        <v>212</v>
      </c>
      <c r="E2735" s="2" t="s">
        <v>358</v>
      </c>
      <c r="F2735" s="3"/>
    </row>
    <row r="2736" spans="1:6">
      <c r="A2736" s="2" t="s">
        <v>4347</v>
      </c>
      <c r="B2736" s="2" t="s">
        <v>210</v>
      </c>
      <c r="C2736" s="2" t="s">
        <v>4348</v>
      </c>
      <c r="D2736" s="2" t="s">
        <v>212</v>
      </c>
      <c r="E2736" s="2" t="s">
        <v>358</v>
      </c>
      <c r="F2736" s="3"/>
    </row>
    <row r="2737" spans="1:6">
      <c r="A2737" s="2" t="s">
        <v>4349</v>
      </c>
      <c r="B2737" s="2" t="s">
        <v>210</v>
      </c>
      <c r="C2737" s="2" t="s">
        <v>4350</v>
      </c>
      <c r="D2737" s="2" t="s">
        <v>212</v>
      </c>
      <c r="E2737" s="2" t="s">
        <v>358</v>
      </c>
      <c r="F2737" s="3"/>
    </row>
    <row r="2738" spans="1:6">
      <c r="A2738" s="2" t="s">
        <v>4351</v>
      </c>
      <c r="B2738" s="2" t="s">
        <v>210</v>
      </c>
      <c r="C2738" s="2" t="s">
        <v>4352</v>
      </c>
      <c r="D2738" s="2" t="s">
        <v>212</v>
      </c>
      <c r="E2738" s="2" t="s">
        <v>1951</v>
      </c>
      <c r="F2738" s="3"/>
    </row>
    <row r="2739" spans="1:6">
      <c r="A2739" s="2" t="s">
        <v>4353</v>
      </c>
      <c r="B2739" s="2" t="s">
        <v>210</v>
      </c>
      <c r="C2739" s="2" t="s">
        <v>4354</v>
      </c>
      <c r="D2739" s="2" t="s">
        <v>212</v>
      </c>
      <c r="E2739" s="2" t="s">
        <v>358</v>
      </c>
      <c r="F2739" s="3"/>
    </row>
    <row r="2740" spans="1:6">
      <c r="A2740" s="2" t="s">
        <v>4355</v>
      </c>
      <c r="B2740" s="2" t="s">
        <v>210</v>
      </c>
      <c r="C2740" s="2" t="s">
        <v>4356</v>
      </c>
      <c r="D2740" s="2" t="s">
        <v>212</v>
      </c>
      <c r="E2740" s="2" t="s">
        <v>358</v>
      </c>
      <c r="F2740" s="3"/>
    </row>
    <row r="2741" spans="1:6">
      <c r="A2741" s="2"/>
      <c r="B2741" s="2" t="s">
        <v>210</v>
      </c>
      <c r="C2741" s="2" t="s">
        <v>4357</v>
      </c>
      <c r="D2741" s="2" t="s">
        <v>212</v>
      </c>
      <c r="E2741" s="2" t="s">
        <v>118</v>
      </c>
      <c r="F2741" s="3"/>
    </row>
    <row r="2742" spans="1:6">
      <c r="A2742" s="2" t="s">
        <v>4358</v>
      </c>
      <c r="B2742" s="2" t="s">
        <v>210</v>
      </c>
      <c r="C2742" s="2" t="s">
        <v>4359</v>
      </c>
      <c r="D2742" s="2" t="s">
        <v>212</v>
      </c>
      <c r="E2742" s="2" t="s">
        <v>358</v>
      </c>
      <c r="F2742" s="3"/>
    </row>
    <row r="2743" spans="1:6">
      <c r="A2743" s="2" t="s">
        <v>4360</v>
      </c>
      <c r="B2743" s="2" t="s">
        <v>210</v>
      </c>
      <c r="C2743" s="2" t="s">
        <v>4361</v>
      </c>
      <c r="D2743" s="2" t="s">
        <v>212</v>
      </c>
      <c r="E2743" s="2" t="s">
        <v>396</v>
      </c>
      <c r="F2743" s="3"/>
    </row>
    <row r="2744" spans="1:6">
      <c r="A2744" s="2" t="s">
        <v>4360</v>
      </c>
      <c r="B2744" s="2" t="s">
        <v>210</v>
      </c>
      <c r="C2744" s="2" t="s">
        <v>4361</v>
      </c>
      <c r="D2744" s="2" t="s">
        <v>212</v>
      </c>
      <c r="E2744" s="2" t="s">
        <v>396</v>
      </c>
      <c r="F2744" s="3"/>
    </row>
    <row r="2745" spans="1:6">
      <c r="A2745" s="2" t="s">
        <v>4362</v>
      </c>
      <c r="B2745" s="2" t="s">
        <v>210</v>
      </c>
      <c r="C2745" s="2" t="s">
        <v>4363</v>
      </c>
      <c r="D2745" s="2" t="s">
        <v>212</v>
      </c>
      <c r="E2745" s="2" t="s">
        <v>358</v>
      </c>
      <c r="F2745" s="3"/>
    </row>
    <row r="2746" spans="1:6">
      <c r="A2746" s="2" t="s">
        <v>4364</v>
      </c>
      <c r="B2746" s="2" t="s">
        <v>210</v>
      </c>
      <c r="C2746" s="2" t="s">
        <v>4365</v>
      </c>
      <c r="D2746" s="2" t="s">
        <v>212</v>
      </c>
      <c r="E2746" s="2" t="s">
        <v>358</v>
      </c>
      <c r="F2746" s="3"/>
    </row>
    <row r="2747" spans="1:6">
      <c r="A2747" s="2" t="s">
        <v>4366</v>
      </c>
      <c r="B2747" s="2" t="s">
        <v>210</v>
      </c>
      <c r="C2747" s="2" t="s">
        <v>4367</v>
      </c>
      <c r="D2747" s="2" t="s">
        <v>212</v>
      </c>
      <c r="E2747" s="2" t="s">
        <v>358</v>
      </c>
      <c r="F2747" s="3"/>
    </row>
    <row r="2748" spans="1:6">
      <c r="A2748" s="2" t="s">
        <v>4368</v>
      </c>
      <c r="B2748" s="2" t="s">
        <v>210</v>
      </c>
      <c r="C2748" s="2" t="s">
        <v>4369</v>
      </c>
      <c r="D2748" s="2" t="s">
        <v>212</v>
      </c>
      <c r="E2748" s="2" t="s">
        <v>358</v>
      </c>
      <c r="F2748" s="3"/>
    </row>
    <row r="2749" spans="1:6">
      <c r="A2749" s="2" t="s">
        <v>4370</v>
      </c>
      <c r="B2749" s="2" t="s">
        <v>210</v>
      </c>
      <c r="C2749" s="2" t="s">
        <v>4371</v>
      </c>
      <c r="D2749" s="2" t="s">
        <v>212</v>
      </c>
      <c r="E2749" s="2" t="s">
        <v>358</v>
      </c>
      <c r="F2749" s="3"/>
    </row>
    <row r="2750" spans="1:6">
      <c r="A2750" s="2" t="s">
        <v>4372</v>
      </c>
      <c r="B2750" s="2" t="s">
        <v>210</v>
      </c>
      <c r="C2750" s="2" t="s">
        <v>4373</v>
      </c>
      <c r="D2750" s="2" t="s">
        <v>212</v>
      </c>
      <c r="E2750" s="2" t="s">
        <v>358</v>
      </c>
      <c r="F2750" s="3"/>
    </row>
    <row r="2751" spans="1:6">
      <c r="A2751" s="2" t="s">
        <v>4374</v>
      </c>
      <c r="B2751" s="2" t="s">
        <v>210</v>
      </c>
      <c r="C2751" s="2" t="s">
        <v>4375</v>
      </c>
      <c r="D2751" s="2" t="s">
        <v>212</v>
      </c>
      <c r="E2751" s="2" t="s">
        <v>358</v>
      </c>
      <c r="F2751" s="3"/>
    </row>
    <row r="2752" spans="1:6">
      <c r="A2752" s="2" t="s">
        <v>4376</v>
      </c>
      <c r="B2752" s="2" t="s">
        <v>210</v>
      </c>
      <c r="C2752" s="2" t="s">
        <v>4377</v>
      </c>
      <c r="D2752" s="2" t="s">
        <v>212</v>
      </c>
      <c r="E2752" s="2" t="s">
        <v>358</v>
      </c>
      <c r="F2752" s="3"/>
    </row>
    <row r="2753" spans="1:6">
      <c r="A2753" s="2" t="s">
        <v>4378</v>
      </c>
      <c r="B2753" s="2" t="s">
        <v>210</v>
      </c>
      <c r="C2753" s="2" t="s">
        <v>4379</v>
      </c>
      <c r="D2753" s="2" t="s">
        <v>219</v>
      </c>
      <c r="E2753" s="2" t="s">
        <v>4380</v>
      </c>
      <c r="F2753" s="3"/>
    </row>
    <row r="2754" spans="1:6">
      <c r="A2754" s="2" t="s">
        <v>4381</v>
      </c>
      <c r="B2754" s="2" t="s">
        <v>210</v>
      </c>
      <c r="C2754" s="2" t="s">
        <v>4382</v>
      </c>
      <c r="D2754" s="2" t="s">
        <v>212</v>
      </c>
      <c r="E2754" s="2" t="s">
        <v>2167</v>
      </c>
      <c r="F2754" s="3"/>
    </row>
    <row r="2755" spans="1:6">
      <c r="A2755" s="2" t="s">
        <v>4383</v>
      </c>
      <c r="B2755" s="2" t="s">
        <v>210</v>
      </c>
      <c r="C2755" s="2" t="s">
        <v>4382</v>
      </c>
      <c r="D2755" s="2" t="s">
        <v>212</v>
      </c>
      <c r="E2755" s="2" t="s">
        <v>2167</v>
      </c>
      <c r="F2755" s="3"/>
    </row>
    <row r="2756" spans="1:6">
      <c r="A2756" s="2" t="s">
        <v>4384</v>
      </c>
      <c r="B2756" s="2" t="s">
        <v>210</v>
      </c>
      <c r="C2756" s="2" t="s">
        <v>4382</v>
      </c>
      <c r="D2756" s="2" t="s">
        <v>212</v>
      </c>
      <c r="E2756" s="2" t="s">
        <v>2167</v>
      </c>
      <c r="F2756" s="3"/>
    </row>
    <row r="2757" spans="1:6">
      <c r="A2757" s="2" t="s">
        <v>4385</v>
      </c>
      <c r="B2757" s="2" t="s">
        <v>210</v>
      </c>
      <c r="C2757" s="2" t="s">
        <v>4382</v>
      </c>
      <c r="D2757" s="2" t="s">
        <v>212</v>
      </c>
      <c r="E2757" s="2" t="s">
        <v>1609</v>
      </c>
      <c r="F2757" s="3"/>
    </row>
    <row r="2758" spans="1:6">
      <c r="A2758" s="2" t="s">
        <v>4386</v>
      </c>
      <c r="B2758" s="2" t="s">
        <v>210</v>
      </c>
      <c r="C2758" s="2" t="s">
        <v>4382</v>
      </c>
      <c r="D2758" s="2" t="s">
        <v>212</v>
      </c>
      <c r="E2758" s="2" t="s">
        <v>1609</v>
      </c>
      <c r="F2758" s="3"/>
    </row>
    <row r="2759" spans="1:6">
      <c r="A2759" s="2" t="s">
        <v>4387</v>
      </c>
      <c r="B2759" s="2" t="s">
        <v>210</v>
      </c>
      <c r="C2759" s="2" t="s">
        <v>4388</v>
      </c>
      <c r="D2759" s="2" t="s">
        <v>212</v>
      </c>
      <c r="E2759" s="2" t="s">
        <v>358</v>
      </c>
      <c r="F2759" s="3"/>
    </row>
    <row r="2760" spans="1:6">
      <c r="A2760" s="2" t="s">
        <v>4389</v>
      </c>
      <c r="B2760" s="2" t="s">
        <v>210</v>
      </c>
      <c r="C2760" s="2" t="s">
        <v>4390</v>
      </c>
      <c r="D2760" s="2" t="s">
        <v>212</v>
      </c>
      <c r="E2760" s="2" t="s">
        <v>358</v>
      </c>
      <c r="F2760" s="3"/>
    </row>
    <row r="2761" spans="1:6">
      <c r="A2761" s="2"/>
      <c r="B2761" s="2" t="s">
        <v>210</v>
      </c>
      <c r="C2761" s="2" t="s">
        <v>4391</v>
      </c>
      <c r="D2761" s="2" t="s">
        <v>212</v>
      </c>
      <c r="E2761" s="2" t="s">
        <v>118</v>
      </c>
      <c r="F2761" s="3"/>
    </row>
    <row r="2762" spans="1:6">
      <c r="A2762" s="2" t="s">
        <v>2227</v>
      </c>
      <c r="B2762" s="2" t="s">
        <v>210</v>
      </c>
      <c r="C2762" s="2" t="s">
        <v>4392</v>
      </c>
      <c r="D2762" s="2" t="s">
        <v>212</v>
      </c>
      <c r="E2762" s="2" t="s">
        <v>1951</v>
      </c>
      <c r="F2762" s="3"/>
    </row>
    <row r="2763" spans="1:6">
      <c r="A2763" s="2" t="s">
        <v>4393</v>
      </c>
      <c r="B2763" s="2" t="s">
        <v>210</v>
      </c>
      <c r="C2763" s="2" t="s">
        <v>4394</v>
      </c>
      <c r="D2763" s="2" t="s">
        <v>212</v>
      </c>
      <c r="E2763" s="2" t="s">
        <v>358</v>
      </c>
      <c r="F2763" s="3"/>
    </row>
    <row r="2764" spans="1:6">
      <c r="A2764" s="2" t="s">
        <v>4395</v>
      </c>
      <c r="B2764" s="2" t="s">
        <v>210</v>
      </c>
      <c r="C2764" s="2" t="s">
        <v>4396</v>
      </c>
      <c r="D2764" s="2" t="s">
        <v>212</v>
      </c>
      <c r="E2764" s="2" t="s">
        <v>358</v>
      </c>
      <c r="F2764" s="3"/>
    </row>
    <row r="2765" spans="1:6">
      <c r="A2765" s="2" t="s">
        <v>4397</v>
      </c>
      <c r="B2765" s="2" t="s">
        <v>210</v>
      </c>
      <c r="C2765" s="2" t="s">
        <v>4398</v>
      </c>
      <c r="D2765" s="2" t="s">
        <v>212</v>
      </c>
      <c r="E2765" s="2" t="s">
        <v>358</v>
      </c>
      <c r="F2765" s="3"/>
    </row>
    <row r="2766" spans="1:6">
      <c r="A2766" s="2" t="s">
        <v>4399</v>
      </c>
      <c r="B2766" s="2" t="s">
        <v>210</v>
      </c>
      <c r="C2766" s="2" t="s">
        <v>4400</v>
      </c>
      <c r="D2766" s="2" t="s">
        <v>212</v>
      </c>
      <c r="E2766" s="2" t="s">
        <v>358</v>
      </c>
      <c r="F2766" s="3"/>
    </row>
    <row r="2767" spans="1:6">
      <c r="A2767" s="2" t="s">
        <v>4401</v>
      </c>
      <c r="B2767" s="2" t="s">
        <v>210</v>
      </c>
      <c r="C2767" s="2" t="s">
        <v>4402</v>
      </c>
      <c r="D2767" s="2" t="s">
        <v>212</v>
      </c>
      <c r="E2767" s="2" t="s">
        <v>358</v>
      </c>
      <c r="F2767" s="3"/>
    </row>
    <row r="2768" spans="1:6">
      <c r="A2768" s="2" t="s">
        <v>4403</v>
      </c>
      <c r="B2768" s="2" t="s">
        <v>210</v>
      </c>
      <c r="C2768" s="2" t="s">
        <v>4404</v>
      </c>
      <c r="D2768" s="2" t="s">
        <v>212</v>
      </c>
      <c r="E2768" s="2" t="s">
        <v>358</v>
      </c>
      <c r="F2768" s="3"/>
    </row>
    <row r="2769" spans="1:6">
      <c r="A2769" s="2" t="s">
        <v>2896</v>
      </c>
      <c r="B2769" s="2" t="s">
        <v>210</v>
      </c>
      <c r="C2769" s="2" t="s">
        <v>4405</v>
      </c>
      <c r="D2769" s="2" t="s">
        <v>212</v>
      </c>
      <c r="E2769" s="2" t="s">
        <v>2898</v>
      </c>
      <c r="F2769" s="3"/>
    </row>
    <row r="2770" spans="1:6">
      <c r="A2770" s="2" t="s">
        <v>4406</v>
      </c>
      <c r="B2770" s="2" t="s">
        <v>210</v>
      </c>
      <c r="C2770" s="2" t="s">
        <v>4407</v>
      </c>
      <c r="D2770" s="2" t="s">
        <v>212</v>
      </c>
      <c r="E2770" s="2" t="s">
        <v>358</v>
      </c>
      <c r="F2770" s="3"/>
    </row>
    <row r="2771" spans="1:6">
      <c r="A2771" s="2" t="s">
        <v>4408</v>
      </c>
      <c r="B2771" s="2" t="s">
        <v>210</v>
      </c>
      <c r="C2771" s="2" t="s">
        <v>4409</v>
      </c>
      <c r="D2771" s="2" t="s">
        <v>212</v>
      </c>
      <c r="E2771" s="2" t="s">
        <v>358</v>
      </c>
      <c r="F2771" s="3"/>
    </row>
    <row r="2772" spans="1:6">
      <c r="A2772" s="2"/>
      <c r="B2772" s="2" t="s">
        <v>210</v>
      </c>
      <c r="C2772" s="2" t="s">
        <v>4410</v>
      </c>
      <c r="D2772" s="2" t="s">
        <v>219</v>
      </c>
      <c r="E2772" s="2" t="s">
        <v>226</v>
      </c>
      <c r="F2772" s="3"/>
    </row>
    <row r="2773" spans="1:6">
      <c r="A2773" s="2" t="s">
        <v>4411</v>
      </c>
      <c r="B2773" s="2" t="s">
        <v>210</v>
      </c>
      <c r="C2773" s="2" t="s">
        <v>4410</v>
      </c>
      <c r="D2773" s="2" t="s">
        <v>219</v>
      </c>
      <c r="E2773" s="2" t="s">
        <v>1071</v>
      </c>
      <c r="F2773" s="3"/>
    </row>
    <row r="2774" spans="1:6">
      <c r="A2774" s="2" t="s">
        <v>4412</v>
      </c>
      <c r="B2774" s="2" t="s">
        <v>210</v>
      </c>
      <c r="C2774" s="2" t="s">
        <v>4410</v>
      </c>
      <c r="D2774" s="2" t="s">
        <v>219</v>
      </c>
      <c r="E2774" s="2" t="s">
        <v>415</v>
      </c>
      <c r="F2774" s="3"/>
    </row>
    <row r="2775" spans="1:6">
      <c r="A2775" s="2" t="s">
        <v>4413</v>
      </c>
      <c r="B2775" s="2" t="s">
        <v>210</v>
      </c>
      <c r="C2775" s="2" t="s">
        <v>4414</v>
      </c>
      <c r="D2775" s="2" t="s">
        <v>219</v>
      </c>
      <c r="E2775" s="2" t="s">
        <v>1347</v>
      </c>
      <c r="F2775" s="3"/>
    </row>
    <row r="2776" spans="1:6">
      <c r="A2776" s="2" t="s">
        <v>4415</v>
      </c>
      <c r="B2776" s="2" t="s">
        <v>210</v>
      </c>
      <c r="C2776" s="2" t="s">
        <v>4416</v>
      </c>
      <c r="D2776" s="2" t="s">
        <v>219</v>
      </c>
      <c r="E2776" s="2" t="s">
        <v>1243</v>
      </c>
      <c r="F2776" s="3"/>
    </row>
    <row r="2777" spans="1:6">
      <c r="A2777" s="2" t="s">
        <v>4013</v>
      </c>
      <c r="B2777" s="2" t="s">
        <v>210</v>
      </c>
      <c r="C2777" s="2" t="s">
        <v>4417</v>
      </c>
      <c r="D2777" s="2" t="s">
        <v>212</v>
      </c>
      <c r="E2777" s="2" t="s">
        <v>1363</v>
      </c>
      <c r="F2777" s="3"/>
    </row>
    <row r="2778" spans="1:6">
      <c r="A2778" s="2" t="s">
        <v>4418</v>
      </c>
      <c r="B2778" s="2" t="s">
        <v>210</v>
      </c>
      <c r="C2778" s="2" t="s">
        <v>4419</v>
      </c>
      <c r="D2778" s="2" t="s">
        <v>219</v>
      </c>
      <c r="E2778" s="2" t="s">
        <v>396</v>
      </c>
      <c r="F2778" s="3"/>
    </row>
    <row r="2779" spans="1:6">
      <c r="A2779" s="2"/>
      <c r="B2779" s="2" t="s">
        <v>210</v>
      </c>
      <c r="C2779" s="2" t="s">
        <v>4420</v>
      </c>
      <c r="D2779" s="2" t="s">
        <v>219</v>
      </c>
      <c r="E2779" s="2" t="s">
        <v>118</v>
      </c>
      <c r="F2779" s="3"/>
    </row>
    <row r="2780" spans="1:6">
      <c r="A2780" s="2" t="s">
        <v>4421</v>
      </c>
      <c r="B2780" s="2" t="s">
        <v>210</v>
      </c>
      <c r="C2780" s="2" t="s">
        <v>4422</v>
      </c>
      <c r="D2780" s="2" t="s">
        <v>219</v>
      </c>
      <c r="E2780" s="2" t="s">
        <v>226</v>
      </c>
      <c r="F2780" s="3"/>
    </row>
    <row r="2781" spans="1:6">
      <c r="A2781" s="2" t="s">
        <v>4423</v>
      </c>
      <c r="B2781" s="2" t="s">
        <v>210</v>
      </c>
      <c r="C2781" s="2" t="s">
        <v>4424</v>
      </c>
      <c r="D2781" s="2" t="s">
        <v>212</v>
      </c>
      <c r="E2781" s="2" t="s">
        <v>986</v>
      </c>
      <c r="F2781" s="3"/>
    </row>
    <row r="2782" spans="1:6">
      <c r="A2782" s="2" t="s">
        <v>4425</v>
      </c>
      <c r="B2782" s="2" t="s">
        <v>210</v>
      </c>
      <c r="C2782" s="2" t="s">
        <v>4426</v>
      </c>
      <c r="D2782" s="2" t="s">
        <v>212</v>
      </c>
      <c r="E2782" s="2" t="s">
        <v>4427</v>
      </c>
      <c r="F2782" s="3"/>
    </row>
    <row r="2783" spans="1:6">
      <c r="A2783" s="2" t="s">
        <v>4428</v>
      </c>
      <c r="B2783" s="2" t="s">
        <v>210</v>
      </c>
      <c r="C2783" s="2" t="s">
        <v>4429</v>
      </c>
      <c r="D2783" s="2" t="s">
        <v>212</v>
      </c>
      <c r="E2783" s="2" t="s">
        <v>986</v>
      </c>
      <c r="F2783" s="3"/>
    </row>
    <row r="2784" spans="1:6">
      <c r="A2784" s="2" t="s">
        <v>4430</v>
      </c>
      <c r="B2784" s="2" t="s">
        <v>210</v>
      </c>
      <c r="C2784" s="2" t="s">
        <v>4431</v>
      </c>
      <c r="D2784" s="2" t="s">
        <v>219</v>
      </c>
      <c r="E2784" s="2" t="s">
        <v>986</v>
      </c>
      <c r="F2784" s="3"/>
    </row>
    <row r="2785" spans="1:6">
      <c r="A2785" s="2" t="s">
        <v>4432</v>
      </c>
      <c r="B2785" s="2" t="s">
        <v>210</v>
      </c>
      <c r="C2785" s="2" t="s">
        <v>4433</v>
      </c>
      <c r="D2785" s="2" t="s">
        <v>212</v>
      </c>
      <c r="E2785" s="2" t="s">
        <v>479</v>
      </c>
      <c r="F2785" s="3"/>
    </row>
    <row r="2786" spans="1:6">
      <c r="A2786" s="2" t="s">
        <v>4434</v>
      </c>
      <c r="B2786" s="2" t="s">
        <v>210</v>
      </c>
      <c r="C2786" s="2" t="s">
        <v>4433</v>
      </c>
      <c r="D2786" s="2" t="s">
        <v>212</v>
      </c>
      <c r="E2786" s="2" t="s">
        <v>2455</v>
      </c>
      <c r="F2786" s="3"/>
    </row>
    <row r="2787" spans="1:6">
      <c r="A2787" s="2" t="s">
        <v>4435</v>
      </c>
      <c r="B2787" s="2" t="s">
        <v>210</v>
      </c>
      <c r="C2787" s="2" t="s">
        <v>4433</v>
      </c>
      <c r="D2787" s="2" t="s">
        <v>212</v>
      </c>
      <c r="E2787" s="2" t="s">
        <v>64</v>
      </c>
      <c r="F2787" s="3"/>
    </row>
    <row r="2788" spans="1:6">
      <c r="A2788" s="2" t="s">
        <v>4436</v>
      </c>
      <c r="B2788" s="2" t="s">
        <v>210</v>
      </c>
      <c r="C2788" s="2" t="s">
        <v>4433</v>
      </c>
      <c r="D2788" s="2" t="s">
        <v>212</v>
      </c>
      <c r="E2788" s="2" t="s">
        <v>454</v>
      </c>
      <c r="F2788" s="3"/>
    </row>
    <row r="2789" spans="1:6">
      <c r="A2789" s="2" t="s">
        <v>4437</v>
      </c>
      <c r="B2789" s="2" t="s">
        <v>210</v>
      </c>
      <c r="C2789" s="2" t="s">
        <v>4433</v>
      </c>
      <c r="D2789" s="2" t="s">
        <v>212</v>
      </c>
      <c r="E2789" s="2" t="s">
        <v>454</v>
      </c>
      <c r="F2789" s="3"/>
    </row>
    <row r="2790" spans="1:6">
      <c r="A2790" s="2" t="s">
        <v>4438</v>
      </c>
      <c r="B2790" s="2" t="s">
        <v>210</v>
      </c>
      <c r="C2790" s="2" t="s">
        <v>4433</v>
      </c>
      <c r="D2790" s="2" t="s">
        <v>212</v>
      </c>
      <c r="E2790" s="2" t="s">
        <v>939</v>
      </c>
      <c r="F2790" s="3"/>
    </row>
    <row r="2791" spans="1:6">
      <c r="A2791" s="2" t="s">
        <v>4439</v>
      </c>
      <c r="B2791" s="2" t="s">
        <v>210</v>
      </c>
      <c r="C2791" s="2" t="s">
        <v>4433</v>
      </c>
      <c r="D2791" s="2" t="s">
        <v>212</v>
      </c>
      <c r="E2791" s="2" t="s">
        <v>64</v>
      </c>
      <c r="F2791" s="3"/>
    </row>
    <row r="2792" spans="1:6">
      <c r="A2792" s="2" t="s">
        <v>4440</v>
      </c>
      <c r="B2792" s="2" t="s">
        <v>210</v>
      </c>
      <c r="C2792" s="2" t="s">
        <v>4441</v>
      </c>
      <c r="D2792" s="2" t="s">
        <v>212</v>
      </c>
      <c r="E2792" s="2" t="s">
        <v>267</v>
      </c>
      <c r="F2792" s="3"/>
    </row>
    <row r="2793" spans="1:6">
      <c r="A2793" s="2" t="s">
        <v>4442</v>
      </c>
      <c r="B2793" s="2" t="s">
        <v>210</v>
      </c>
      <c r="C2793" s="2" t="s">
        <v>4443</v>
      </c>
      <c r="D2793" s="2" t="s">
        <v>212</v>
      </c>
      <c r="E2793" s="2" t="s">
        <v>327</v>
      </c>
      <c r="F2793" s="3"/>
    </row>
    <row r="2794" spans="1:6">
      <c r="A2794" s="2" t="s">
        <v>4444</v>
      </c>
      <c r="B2794" s="2" t="s">
        <v>210</v>
      </c>
      <c r="C2794" s="2" t="s">
        <v>4445</v>
      </c>
      <c r="D2794" s="2" t="s">
        <v>212</v>
      </c>
      <c r="E2794" s="2" t="s">
        <v>1359</v>
      </c>
      <c r="F2794" s="3"/>
    </row>
    <row r="2795" spans="1:6">
      <c r="A2795" s="2" t="s">
        <v>4446</v>
      </c>
      <c r="B2795" s="2" t="s">
        <v>210</v>
      </c>
      <c r="C2795" s="2" t="s">
        <v>4447</v>
      </c>
      <c r="D2795" s="2" t="s">
        <v>212</v>
      </c>
      <c r="E2795" s="2" t="s">
        <v>1354</v>
      </c>
      <c r="F2795" s="3"/>
    </row>
    <row r="2796" spans="1:6">
      <c r="A2796" s="2" t="s">
        <v>4448</v>
      </c>
      <c r="B2796" s="2" t="s">
        <v>210</v>
      </c>
      <c r="C2796" s="2" t="s">
        <v>4449</v>
      </c>
      <c r="D2796" s="2" t="s">
        <v>212</v>
      </c>
      <c r="E2796" s="2" t="s">
        <v>241</v>
      </c>
      <c r="F2796" s="3"/>
    </row>
    <row r="2797" spans="1:6">
      <c r="A2797" s="2" t="s">
        <v>4450</v>
      </c>
      <c r="B2797" s="2" t="s">
        <v>210</v>
      </c>
      <c r="C2797" s="2" t="s">
        <v>4451</v>
      </c>
      <c r="D2797" s="2" t="s">
        <v>212</v>
      </c>
      <c r="E2797" s="2" t="s">
        <v>241</v>
      </c>
      <c r="F2797" s="3"/>
    </row>
    <row r="2798" spans="1:6">
      <c r="A2798" s="2" t="s">
        <v>4452</v>
      </c>
      <c r="B2798" s="2" t="s">
        <v>210</v>
      </c>
      <c r="C2798" s="2" t="s">
        <v>4453</v>
      </c>
      <c r="D2798" s="2" t="s">
        <v>212</v>
      </c>
      <c r="E2798" s="2" t="s">
        <v>327</v>
      </c>
      <c r="F2798" s="3"/>
    </row>
    <row r="2799" spans="1:6">
      <c r="A2799" s="2" t="s">
        <v>4454</v>
      </c>
      <c r="B2799" s="2" t="s">
        <v>210</v>
      </c>
      <c r="C2799" s="2" t="s">
        <v>4455</v>
      </c>
      <c r="D2799" s="2" t="s">
        <v>212</v>
      </c>
      <c r="E2799" s="2" t="s">
        <v>327</v>
      </c>
      <c r="F2799" s="3"/>
    </row>
    <row r="2800" spans="1:6">
      <c r="A2800" s="2" t="s">
        <v>4456</v>
      </c>
      <c r="B2800" s="2" t="s">
        <v>210</v>
      </c>
      <c r="C2800" s="2" t="s">
        <v>4457</v>
      </c>
      <c r="D2800" s="2" t="s">
        <v>212</v>
      </c>
      <c r="E2800" s="2" t="s">
        <v>1389</v>
      </c>
      <c r="F2800" s="3"/>
    </row>
    <row r="2801" spans="1:6">
      <c r="A2801" s="2" t="s">
        <v>4458</v>
      </c>
      <c r="B2801" s="2" t="s">
        <v>210</v>
      </c>
      <c r="C2801" s="2" t="s">
        <v>4457</v>
      </c>
      <c r="D2801" s="2" t="s">
        <v>212</v>
      </c>
      <c r="E2801" s="2" t="s">
        <v>267</v>
      </c>
      <c r="F2801" s="3"/>
    </row>
    <row r="2802" spans="1:6">
      <c r="A2802" s="2" t="s">
        <v>4459</v>
      </c>
      <c r="B2802" s="2" t="s">
        <v>210</v>
      </c>
      <c r="C2802" s="2" t="s">
        <v>4460</v>
      </c>
      <c r="D2802" s="2" t="s">
        <v>212</v>
      </c>
      <c r="E2802" s="2" t="s">
        <v>267</v>
      </c>
      <c r="F2802" s="3"/>
    </row>
    <row r="2803" spans="1:6">
      <c r="A2803" s="2" t="s">
        <v>4461</v>
      </c>
      <c r="B2803" s="2" t="s">
        <v>210</v>
      </c>
      <c r="C2803" s="2" t="s">
        <v>4460</v>
      </c>
      <c r="D2803" s="2" t="s">
        <v>212</v>
      </c>
      <c r="E2803" s="2" t="s">
        <v>267</v>
      </c>
      <c r="F2803" s="3"/>
    </row>
    <row r="2804" spans="1:6">
      <c r="A2804" s="2" t="s">
        <v>4462</v>
      </c>
      <c r="B2804" s="2" t="s">
        <v>210</v>
      </c>
      <c r="C2804" s="2" t="s">
        <v>4463</v>
      </c>
      <c r="D2804" s="2" t="s">
        <v>212</v>
      </c>
      <c r="E2804" s="2" t="s">
        <v>4464</v>
      </c>
      <c r="F2804" s="3"/>
    </row>
    <row r="2805" spans="1:6">
      <c r="A2805" s="2" t="s">
        <v>4465</v>
      </c>
      <c r="B2805" s="2" t="s">
        <v>210</v>
      </c>
      <c r="C2805" s="2" t="s">
        <v>4466</v>
      </c>
      <c r="D2805" s="2" t="s">
        <v>212</v>
      </c>
      <c r="E2805" s="2" t="s">
        <v>2167</v>
      </c>
      <c r="F2805" s="3"/>
    </row>
    <row r="2806" spans="1:6">
      <c r="A2806" s="2" t="s">
        <v>4467</v>
      </c>
      <c r="B2806" s="2" t="s">
        <v>210</v>
      </c>
      <c r="C2806" s="2" t="s">
        <v>4468</v>
      </c>
      <c r="D2806" s="2" t="s">
        <v>212</v>
      </c>
      <c r="E2806" s="2" t="s">
        <v>267</v>
      </c>
      <c r="F2806" s="3"/>
    </row>
    <row r="2807" spans="1:6">
      <c r="A2807" s="2" t="s">
        <v>4469</v>
      </c>
      <c r="B2807" s="2" t="s">
        <v>210</v>
      </c>
      <c r="C2807" s="2" t="s">
        <v>4470</v>
      </c>
      <c r="D2807" s="2" t="s">
        <v>212</v>
      </c>
      <c r="E2807" s="2" t="s">
        <v>361</v>
      </c>
      <c r="F2807" s="3"/>
    </row>
    <row r="2808" spans="1:6">
      <c r="A2808" s="2" t="s">
        <v>4471</v>
      </c>
      <c r="B2808" s="2" t="s">
        <v>210</v>
      </c>
      <c r="C2808" s="2" t="s">
        <v>4472</v>
      </c>
      <c r="D2808" s="2" t="s">
        <v>212</v>
      </c>
      <c r="E2808" s="2" t="s">
        <v>1354</v>
      </c>
      <c r="F2808" s="3"/>
    </row>
    <row r="2809" spans="1:6">
      <c r="A2809" s="2" t="s">
        <v>4473</v>
      </c>
      <c r="B2809" s="2" t="s">
        <v>210</v>
      </c>
      <c r="C2809" s="2" t="s">
        <v>4474</v>
      </c>
      <c r="D2809" s="2" t="s">
        <v>212</v>
      </c>
      <c r="E2809" s="2" t="s">
        <v>267</v>
      </c>
      <c r="F2809" s="3"/>
    </row>
    <row r="2810" spans="1:6">
      <c r="A2810" s="2" t="s">
        <v>4475</v>
      </c>
      <c r="B2810" s="2" t="s">
        <v>210</v>
      </c>
      <c r="C2810" s="2" t="s">
        <v>4476</v>
      </c>
      <c r="D2810" s="2" t="s">
        <v>212</v>
      </c>
      <c r="E2810" s="2" t="s">
        <v>1332</v>
      </c>
      <c r="F2810" s="3"/>
    </row>
    <row r="2811" spans="1:6">
      <c r="A2811" s="2" t="s">
        <v>4477</v>
      </c>
      <c r="B2811" s="2" t="s">
        <v>210</v>
      </c>
      <c r="C2811" s="2" t="s">
        <v>4478</v>
      </c>
      <c r="D2811" s="2" t="s">
        <v>212</v>
      </c>
      <c r="E2811" s="2" t="s">
        <v>4479</v>
      </c>
      <c r="F2811" s="3"/>
    </row>
    <row r="2812" spans="1:6">
      <c r="A2812" s="2" t="s">
        <v>4480</v>
      </c>
      <c r="B2812" s="2" t="s">
        <v>210</v>
      </c>
      <c r="C2812" s="2" t="s">
        <v>4481</v>
      </c>
      <c r="D2812" s="2" t="s">
        <v>212</v>
      </c>
      <c r="E2812" s="2" t="s">
        <v>327</v>
      </c>
      <c r="F2812" s="3"/>
    </row>
    <row r="2813" spans="1:6">
      <c r="A2813" s="2" t="s">
        <v>4482</v>
      </c>
      <c r="B2813" s="2" t="s">
        <v>210</v>
      </c>
      <c r="C2813" s="2" t="s">
        <v>4483</v>
      </c>
      <c r="D2813" s="2" t="s">
        <v>212</v>
      </c>
      <c r="E2813" s="2" t="s">
        <v>454</v>
      </c>
      <c r="F2813" s="3"/>
    </row>
    <row r="2814" spans="1:6">
      <c r="A2814" s="2" t="s">
        <v>4484</v>
      </c>
      <c r="B2814" s="2" t="s">
        <v>210</v>
      </c>
      <c r="C2814" s="2" t="s">
        <v>4483</v>
      </c>
      <c r="D2814" s="2" t="s">
        <v>212</v>
      </c>
      <c r="E2814" s="2" t="s">
        <v>454</v>
      </c>
      <c r="F2814" s="3"/>
    </row>
    <row r="2815" spans="1:6">
      <c r="A2815" s="2" t="s">
        <v>4485</v>
      </c>
      <c r="B2815" s="2" t="s">
        <v>210</v>
      </c>
      <c r="C2815" s="2" t="s">
        <v>4483</v>
      </c>
      <c r="D2815" s="2" t="s">
        <v>212</v>
      </c>
      <c r="E2815" s="2" t="s">
        <v>454</v>
      </c>
      <c r="F2815" s="3"/>
    </row>
    <row r="2816" spans="1:6">
      <c r="A2816" s="2" t="s">
        <v>4486</v>
      </c>
      <c r="B2816" s="2" t="s">
        <v>210</v>
      </c>
      <c r="C2816" s="2" t="s">
        <v>4487</v>
      </c>
      <c r="D2816" s="2" t="s">
        <v>212</v>
      </c>
      <c r="E2816" s="2" t="s">
        <v>1294</v>
      </c>
      <c r="F2816" s="3"/>
    </row>
    <row r="2817" spans="1:6">
      <c r="A2817" s="2" t="s">
        <v>2227</v>
      </c>
      <c r="B2817" s="2" t="s">
        <v>210</v>
      </c>
      <c r="C2817" s="2" t="s">
        <v>4487</v>
      </c>
      <c r="D2817" s="2" t="s">
        <v>212</v>
      </c>
      <c r="E2817" s="2" t="s">
        <v>1294</v>
      </c>
      <c r="F2817" s="3"/>
    </row>
    <row r="2818" spans="1:6">
      <c r="A2818" s="2"/>
      <c r="B2818" s="2" t="s">
        <v>210</v>
      </c>
      <c r="C2818" s="2" t="s">
        <v>4488</v>
      </c>
      <c r="D2818" s="2" t="s">
        <v>212</v>
      </c>
      <c r="E2818" s="2" t="s">
        <v>4489</v>
      </c>
      <c r="F2818" s="3"/>
    </row>
    <row r="2819" spans="1:6">
      <c r="A2819" s="2" t="s">
        <v>4490</v>
      </c>
      <c r="B2819" s="2" t="s">
        <v>210</v>
      </c>
      <c r="C2819" s="2" t="s">
        <v>4491</v>
      </c>
      <c r="D2819" s="2" t="s">
        <v>212</v>
      </c>
      <c r="E2819" s="2" t="s">
        <v>386</v>
      </c>
      <c r="F2819" s="3"/>
    </row>
    <row r="2820" spans="1:6">
      <c r="A2820" s="2" t="s">
        <v>4492</v>
      </c>
      <c r="B2820" s="2" t="s">
        <v>210</v>
      </c>
      <c r="C2820" s="2" t="s">
        <v>4493</v>
      </c>
      <c r="D2820" s="2" t="s">
        <v>212</v>
      </c>
      <c r="E2820" s="2" t="s">
        <v>339</v>
      </c>
      <c r="F2820" s="3"/>
    </row>
    <row r="2821" spans="1:6">
      <c r="A2821" s="2" t="s">
        <v>4494</v>
      </c>
      <c r="B2821" s="2" t="s">
        <v>210</v>
      </c>
      <c r="C2821" s="2" t="s">
        <v>4495</v>
      </c>
      <c r="D2821" s="2" t="s">
        <v>212</v>
      </c>
      <c r="E2821" s="2" t="s">
        <v>396</v>
      </c>
      <c r="F2821" s="3"/>
    </row>
    <row r="2822" spans="1:6">
      <c r="A2822" s="2" t="s">
        <v>4496</v>
      </c>
      <c r="B2822" s="2" t="s">
        <v>210</v>
      </c>
      <c r="C2822" s="2" t="s">
        <v>4497</v>
      </c>
      <c r="D2822" s="2" t="s">
        <v>212</v>
      </c>
      <c r="E2822" s="2" t="s">
        <v>1951</v>
      </c>
      <c r="F2822" s="3"/>
    </row>
    <row r="2823" spans="1:6">
      <c r="A2823" s="2" t="s">
        <v>4498</v>
      </c>
      <c r="B2823" s="2" t="s">
        <v>210</v>
      </c>
      <c r="C2823" s="2" t="s">
        <v>4499</v>
      </c>
      <c r="D2823" s="2" t="s">
        <v>212</v>
      </c>
      <c r="E2823" s="2" t="s">
        <v>3082</v>
      </c>
      <c r="F2823" s="3"/>
    </row>
    <row r="2824" spans="1:6">
      <c r="A2824" s="2" t="s">
        <v>4500</v>
      </c>
      <c r="B2824" s="2" t="s">
        <v>210</v>
      </c>
      <c r="C2824" s="2" t="s">
        <v>4499</v>
      </c>
      <c r="D2824" s="2" t="s">
        <v>212</v>
      </c>
      <c r="E2824" s="2" t="s">
        <v>3082</v>
      </c>
      <c r="F2824" s="3"/>
    </row>
    <row r="2825" spans="1:6">
      <c r="A2825" s="2" t="s">
        <v>4501</v>
      </c>
      <c r="B2825" s="2" t="s">
        <v>210</v>
      </c>
      <c r="C2825" s="2" t="s">
        <v>4502</v>
      </c>
      <c r="D2825" s="2" t="s">
        <v>212</v>
      </c>
      <c r="E2825" s="2" t="s">
        <v>3082</v>
      </c>
      <c r="F2825" s="3"/>
    </row>
    <row r="2826" spans="1:6">
      <c r="A2826" s="2" t="s">
        <v>4503</v>
      </c>
      <c r="B2826" s="2" t="s">
        <v>210</v>
      </c>
      <c r="C2826" s="2" t="s">
        <v>4502</v>
      </c>
      <c r="D2826" s="2" t="s">
        <v>212</v>
      </c>
      <c r="E2826" s="2" t="s">
        <v>3082</v>
      </c>
      <c r="F2826" s="3"/>
    </row>
    <row r="2827" spans="1:6">
      <c r="A2827" s="2" t="s">
        <v>4504</v>
      </c>
      <c r="B2827" s="2" t="s">
        <v>210</v>
      </c>
      <c r="C2827" s="2" t="s">
        <v>4505</v>
      </c>
      <c r="D2827" s="2" t="s">
        <v>212</v>
      </c>
      <c r="E2827" s="2" t="s">
        <v>3082</v>
      </c>
      <c r="F2827" s="3"/>
    </row>
    <row r="2828" spans="1:6">
      <c r="A2828" s="2"/>
      <c r="B2828" s="2" t="s">
        <v>210</v>
      </c>
      <c r="C2828" s="2" t="s">
        <v>4506</v>
      </c>
      <c r="D2828" s="2" t="s">
        <v>212</v>
      </c>
      <c r="E2828" s="2" t="s">
        <v>118</v>
      </c>
      <c r="F2828" s="3"/>
    </row>
    <row r="2829" spans="1:6">
      <c r="A2829" s="2"/>
      <c r="B2829" s="2" t="s">
        <v>210</v>
      </c>
      <c r="C2829" s="2" t="s">
        <v>4507</v>
      </c>
      <c r="D2829" s="2" t="s">
        <v>212</v>
      </c>
      <c r="E2829" s="2" t="s">
        <v>118</v>
      </c>
      <c r="F2829" s="3"/>
    </row>
    <row r="2830" spans="1:6">
      <c r="A2830" s="2" t="s">
        <v>4508</v>
      </c>
      <c r="B2830" s="2" t="s">
        <v>210</v>
      </c>
      <c r="C2830" s="2" t="s">
        <v>4509</v>
      </c>
      <c r="D2830" s="2" t="s">
        <v>212</v>
      </c>
      <c r="E2830" s="2" t="s">
        <v>267</v>
      </c>
      <c r="F2830" s="3"/>
    </row>
    <row r="2831" spans="1:6">
      <c r="A2831" s="2" t="s">
        <v>4510</v>
      </c>
      <c r="B2831" s="2" t="s">
        <v>210</v>
      </c>
      <c r="C2831" s="2" t="s">
        <v>4511</v>
      </c>
      <c r="D2831" s="2" t="s">
        <v>212</v>
      </c>
      <c r="E2831" s="2" t="s">
        <v>213</v>
      </c>
      <c r="F2831" s="3"/>
    </row>
    <row r="2832" spans="1:6">
      <c r="A2832" s="2" t="s">
        <v>4512</v>
      </c>
      <c r="B2832" s="2" t="s">
        <v>210</v>
      </c>
      <c r="C2832" s="2" t="s">
        <v>4513</v>
      </c>
      <c r="D2832" s="2" t="s">
        <v>212</v>
      </c>
      <c r="E2832" s="2" t="s">
        <v>241</v>
      </c>
      <c r="F2832" s="3"/>
    </row>
    <row r="2833" spans="1:6">
      <c r="A2833" s="2" t="s">
        <v>4514</v>
      </c>
      <c r="B2833" s="2" t="s">
        <v>210</v>
      </c>
      <c r="C2833" s="2" t="s">
        <v>4515</v>
      </c>
      <c r="D2833" s="2" t="s">
        <v>212</v>
      </c>
      <c r="E2833" s="2" t="s">
        <v>1018</v>
      </c>
      <c r="F2833" s="3"/>
    </row>
    <row r="2834" spans="1:6">
      <c r="A2834" s="2" t="s">
        <v>2324</v>
      </c>
      <c r="B2834" s="2" t="s">
        <v>210</v>
      </c>
      <c r="C2834" s="2" t="s">
        <v>4515</v>
      </c>
      <c r="D2834" s="2" t="s">
        <v>212</v>
      </c>
      <c r="E2834" s="2" t="s">
        <v>1018</v>
      </c>
      <c r="F2834" s="3"/>
    </row>
    <row r="2835" spans="1:6">
      <c r="A2835" s="2" t="s">
        <v>4516</v>
      </c>
      <c r="B2835" s="2" t="s">
        <v>210</v>
      </c>
      <c r="C2835" s="2" t="s">
        <v>4517</v>
      </c>
      <c r="D2835" s="2" t="s">
        <v>212</v>
      </c>
      <c r="E2835" s="2" t="s">
        <v>471</v>
      </c>
      <c r="F2835" s="3"/>
    </row>
    <row r="2836" spans="1:6">
      <c r="A2836" s="2"/>
      <c r="B2836" s="2" t="s">
        <v>210</v>
      </c>
      <c r="C2836" s="2" t="s">
        <v>4518</v>
      </c>
      <c r="D2836" s="2" t="s">
        <v>212</v>
      </c>
      <c r="E2836" s="2" t="s">
        <v>118</v>
      </c>
      <c r="F2836" s="3"/>
    </row>
    <row r="2837" spans="1:6">
      <c r="A2837" s="2" t="s">
        <v>4519</v>
      </c>
      <c r="B2837" s="2" t="s">
        <v>210</v>
      </c>
      <c r="C2837" s="2" t="s">
        <v>4520</v>
      </c>
      <c r="D2837" s="2" t="s">
        <v>212</v>
      </c>
      <c r="E2837" s="2" t="s">
        <v>950</v>
      </c>
      <c r="F2837" s="3"/>
    </row>
    <row r="2838" spans="1:6">
      <c r="A2838" s="2" t="s">
        <v>4521</v>
      </c>
      <c r="B2838" s="2" t="s">
        <v>210</v>
      </c>
      <c r="C2838" s="2" t="s">
        <v>4522</v>
      </c>
      <c r="D2838" s="2" t="s">
        <v>212</v>
      </c>
      <c r="E2838" s="2" t="s">
        <v>267</v>
      </c>
      <c r="F2838" s="3"/>
    </row>
    <row r="2839" spans="1:6">
      <c r="A2839" s="2" t="s">
        <v>4523</v>
      </c>
      <c r="B2839" s="2" t="s">
        <v>210</v>
      </c>
      <c r="C2839" s="2" t="s">
        <v>4524</v>
      </c>
      <c r="D2839" s="2" t="s">
        <v>212</v>
      </c>
      <c r="E2839" s="2" t="s">
        <v>2383</v>
      </c>
      <c r="F2839" s="3"/>
    </row>
    <row r="2840" spans="1:6">
      <c r="A2840" s="2" t="s">
        <v>4525</v>
      </c>
      <c r="B2840" s="2" t="s">
        <v>210</v>
      </c>
      <c r="C2840" s="2" t="s">
        <v>4526</v>
      </c>
      <c r="D2840" s="2" t="s">
        <v>212</v>
      </c>
      <c r="E2840" s="2" t="s">
        <v>267</v>
      </c>
      <c r="F2840" s="3"/>
    </row>
    <row r="2841" spans="1:6">
      <c r="A2841" s="2" t="s">
        <v>4527</v>
      </c>
      <c r="B2841" s="2" t="s">
        <v>210</v>
      </c>
      <c r="C2841" s="2" t="s">
        <v>4528</v>
      </c>
      <c r="D2841" s="2" t="s">
        <v>212</v>
      </c>
      <c r="E2841" s="2" t="s">
        <v>267</v>
      </c>
      <c r="F2841" s="3"/>
    </row>
    <row r="2842" spans="1:6">
      <c r="A2842" s="2" t="s">
        <v>4529</v>
      </c>
      <c r="B2842" s="2" t="s">
        <v>210</v>
      </c>
      <c r="C2842" s="2" t="s">
        <v>4530</v>
      </c>
      <c r="D2842" s="2" t="s">
        <v>212</v>
      </c>
      <c r="E2842" s="2" t="s">
        <v>1935</v>
      </c>
      <c r="F2842" s="3"/>
    </row>
    <row r="2843" spans="1:6">
      <c r="A2843" s="2" t="s">
        <v>4531</v>
      </c>
      <c r="B2843" s="2" t="s">
        <v>210</v>
      </c>
      <c r="C2843" s="2" t="s">
        <v>4532</v>
      </c>
      <c r="D2843" s="2" t="s">
        <v>212</v>
      </c>
      <c r="E2843" s="2" t="s">
        <v>396</v>
      </c>
      <c r="F2843" s="3"/>
    </row>
    <row r="2844" spans="1:6">
      <c r="A2844" s="2" t="s">
        <v>4533</v>
      </c>
      <c r="B2844" s="2" t="s">
        <v>210</v>
      </c>
      <c r="C2844" s="2" t="s">
        <v>4534</v>
      </c>
      <c r="D2844" s="2" t="s">
        <v>212</v>
      </c>
      <c r="E2844" s="2" t="s">
        <v>493</v>
      </c>
      <c r="F2844" s="3"/>
    </row>
    <row r="2845" spans="1:6">
      <c r="A2845" s="2" t="s">
        <v>4535</v>
      </c>
      <c r="B2845" s="2" t="s">
        <v>210</v>
      </c>
      <c r="C2845" s="2" t="s">
        <v>4536</v>
      </c>
      <c r="D2845" s="2" t="s">
        <v>212</v>
      </c>
      <c r="E2845" s="2" t="s">
        <v>1018</v>
      </c>
      <c r="F2845" s="3"/>
    </row>
    <row r="2846" spans="1:6">
      <c r="A2846" s="2" t="s">
        <v>4537</v>
      </c>
      <c r="B2846" s="2" t="s">
        <v>210</v>
      </c>
      <c r="C2846" s="2" t="s">
        <v>4538</v>
      </c>
      <c r="D2846" s="2" t="s">
        <v>212</v>
      </c>
      <c r="E2846" s="2" t="s">
        <v>1018</v>
      </c>
      <c r="F2846" s="3"/>
    </row>
    <row r="2847" spans="1:6">
      <c r="A2847" s="2" t="s">
        <v>4539</v>
      </c>
      <c r="B2847" s="2" t="s">
        <v>210</v>
      </c>
      <c r="C2847" s="2" t="s">
        <v>4540</v>
      </c>
      <c r="D2847" s="2" t="s">
        <v>212</v>
      </c>
      <c r="E2847" s="2" t="s">
        <v>1018</v>
      </c>
      <c r="F2847" s="3"/>
    </row>
    <row r="2848" spans="1:6" ht="30">
      <c r="A2848" s="2" t="s">
        <v>4541</v>
      </c>
      <c r="B2848" s="2" t="s">
        <v>210</v>
      </c>
      <c r="C2848" s="4" t="s">
        <v>4542</v>
      </c>
      <c r="D2848" s="2" t="s">
        <v>212</v>
      </c>
      <c r="E2848" s="2" t="s">
        <v>1018</v>
      </c>
      <c r="F2848" s="3"/>
    </row>
    <row r="2849" spans="1:6">
      <c r="A2849" s="2" t="s">
        <v>4543</v>
      </c>
      <c r="B2849" s="2" t="s">
        <v>210</v>
      </c>
      <c r="C2849" s="2" t="s">
        <v>4544</v>
      </c>
      <c r="D2849" s="2" t="s">
        <v>212</v>
      </c>
      <c r="E2849" s="2" t="s">
        <v>1018</v>
      </c>
      <c r="F2849" s="3"/>
    </row>
    <row r="2850" spans="1:6">
      <c r="A2850" s="2" t="s">
        <v>4545</v>
      </c>
      <c r="B2850" s="2" t="s">
        <v>210</v>
      </c>
      <c r="C2850" s="2" t="s">
        <v>4544</v>
      </c>
      <c r="D2850" s="2" t="s">
        <v>212</v>
      </c>
      <c r="E2850" s="2" t="s">
        <v>1018</v>
      </c>
      <c r="F2850" s="3"/>
    </row>
    <row r="2851" spans="1:6">
      <c r="A2851" s="2" t="s">
        <v>4546</v>
      </c>
      <c r="B2851" s="2" t="s">
        <v>210</v>
      </c>
      <c r="C2851" s="2" t="s">
        <v>4544</v>
      </c>
      <c r="D2851" s="2" t="s">
        <v>212</v>
      </c>
      <c r="E2851" s="2" t="s">
        <v>1018</v>
      </c>
      <c r="F2851" s="3"/>
    </row>
    <row r="2852" spans="1:6">
      <c r="A2852" s="2" t="s">
        <v>4547</v>
      </c>
      <c r="B2852" s="2" t="s">
        <v>210</v>
      </c>
      <c r="C2852" s="2" t="s">
        <v>4544</v>
      </c>
      <c r="D2852" s="2" t="s">
        <v>212</v>
      </c>
      <c r="E2852" s="2" t="s">
        <v>1018</v>
      </c>
      <c r="F2852" s="3"/>
    </row>
    <row r="2853" spans="1:6">
      <c r="A2853" s="2"/>
      <c r="B2853" s="2" t="s">
        <v>210</v>
      </c>
      <c r="C2853" s="2" t="s">
        <v>4548</v>
      </c>
      <c r="D2853" s="2" t="s">
        <v>212</v>
      </c>
      <c r="E2853" s="2" t="s">
        <v>118</v>
      </c>
      <c r="F2853" s="3"/>
    </row>
    <row r="2854" spans="1:6">
      <c r="A2854" s="2"/>
      <c r="B2854" s="2" t="s">
        <v>210</v>
      </c>
      <c r="C2854" s="2" t="s">
        <v>4549</v>
      </c>
      <c r="D2854" s="2" t="s">
        <v>212</v>
      </c>
      <c r="E2854" s="2" t="s">
        <v>118</v>
      </c>
      <c r="F2854" s="3"/>
    </row>
    <row r="2855" spans="1:6">
      <c r="A2855" s="2"/>
      <c r="B2855" s="2" t="s">
        <v>210</v>
      </c>
      <c r="C2855" s="2" t="s">
        <v>4550</v>
      </c>
      <c r="D2855" s="2" t="s">
        <v>212</v>
      </c>
      <c r="E2855" s="2" t="s">
        <v>118</v>
      </c>
      <c r="F2855" s="3"/>
    </row>
    <row r="2856" spans="1:6">
      <c r="A2856" s="2" t="s">
        <v>4551</v>
      </c>
      <c r="B2856" s="2" t="s">
        <v>210</v>
      </c>
      <c r="C2856" s="2" t="s">
        <v>4552</v>
      </c>
      <c r="D2856" s="2" t="s">
        <v>212</v>
      </c>
      <c r="E2856" s="2" t="s">
        <v>454</v>
      </c>
      <c r="F2856" s="3"/>
    </row>
    <row r="2857" spans="1:6">
      <c r="A2857" s="2" t="s">
        <v>4553</v>
      </c>
      <c r="B2857" s="2" t="s">
        <v>210</v>
      </c>
      <c r="C2857" s="2" t="s">
        <v>4554</v>
      </c>
      <c r="D2857" s="2" t="s">
        <v>212</v>
      </c>
      <c r="E2857" s="2" t="s">
        <v>396</v>
      </c>
      <c r="F2857" s="3"/>
    </row>
    <row r="2858" spans="1:6">
      <c r="A2858" s="2" t="s">
        <v>4555</v>
      </c>
      <c r="B2858" s="2" t="s">
        <v>210</v>
      </c>
      <c r="C2858" s="2" t="s">
        <v>4556</v>
      </c>
      <c r="D2858" s="2" t="s">
        <v>212</v>
      </c>
      <c r="E2858" s="2" t="s">
        <v>1294</v>
      </c>
      <c r="F2858" s="3"/>
    </row>
    <row r="2859" spans="1:6">
      <c r="A2859" s="2" t="s">
        <v>4557</v>
      </c>
      <c r="B2859" s="2" t="s">
        <v>210</v>
      </c>
      <c r="C2859" s="2" t="s">
        <v>4558</v>
      </c>
      <c r="D2859" s="2" t="s">
        <v>212</v>
      </c>
      <c r="E2859" s="2" t="s">
        <v>1294</v>
      </c>
      <c r="F2859" s="3"/>
    </row>
    <row r="2860" spans="1:6">
      <c r="A2860" s="2" t="s">
        <v>4559</v>
      </c>
      <c r="B2860" s="2" t="s">
        <v>210</v>
      </c>
      <c r="C2860" s="2" t="s">
        <v>4560</v>
      </c>
      <c r="D2860" s="2" t="s">
        <v>212</v>
      </c>
      <c r="E2860" s="2" t="s">
        <v>241</v>
      </c>
      <c r="F2860" s="3"/>
    </row>
    <row r="2861" spans="1:6">
      <c r="A2861" s="2"/>
      <c r="B2861" s="2" t="s">
        <v>210</v>
      </c>
      <c r="C2861" s="2" t="s">
        <v>4561</v>
      </c>
      <c r="D2861" s="2" t="s">
        <v>212</v>
      </c>
      <c r="E2861" s="2" t="s">
        <v>118</v>
      </c>
      <c r="F2861" s="3"/>
    </row>
    <row r="2862" spans="1:6">
      <c r="A2862" s="2" t="s">
        <v>4562</v>
      </c>
      <c r="B2862" s="2" t="s">
        <v>210</v>
      </c>
      <c r="C2862" s="2" t="s">
        <v>4563</v>
      </c>
      <c r="D2862" s="2" t="s">
        <v>212</v>
      </c>
      <c r="E2862" s="2" t="s">
        <v>2413</v>
      </c>
      <c r="F2862" s="3"/>
    </row>
    <row r="2863" spans="1:6">
      <c r="A2863" s="2" t="s">
        <v>4564</v>
      </c>
      <c r="B2863" s="2" t="s">
        <v>210</v>
      </c>
      <c r="C2863" s="2" t="s">
        <v>4565</v>
      </c>
      <c r="D2863" s="2" t="s">
        <v>212</v>
      </c>
      <c r="E2863" s="2" t="s">
        <v>479</v>
      </c>
      <c r="F2863" s="3"/>
    </row>
    <row r="2864" spans="1:6">
      <c r="A2864" s="2" t="s">
        <v>4566</v>
      </c>
      <c r="B2864" s="2" t="s">
        <v>210</v>
      </c>
      <c r="C2864" s="2" t="s">
        <v>4567</v>
      </c>
      <c r="D2864" s="2" t="s">
        <v>212</v>
      </c>
      <c r="E2864" s="2" t="s">
        <v>2383</v>
      </c>
      <c r="F2864" s="3"/>
    </row>
    <row r="2865" spans="1:6">
      <c r="A2865" s="2" t="s">
        <v>4568</v>
      </c>
      <c r="B2865" s="2" t="s">
        <v>210</v>
      </c>
      <c r="C2865" s="2" t="s">
        <v>4569</v>
      </c>
      <c r="D2865" s="2" t="s">
        <v>212</v>
      </c>
      <c r="E2865" s="2" t="s">
        <v>220</v>
      </c>
      <c r="F2865" s="3"/>
    </row>
    <row r="2866" spans="1:6">
      <c r="A2866" s="2" t="s">
        <v>4570</v>
      </c>
      <c r="B2866" s="2" t="s">
        <v>210</v>
      </c>
      <c r="C2866" s="2" t="s">
        <v>4571</v>
      </c>
      <c r="D2866" s="2" t="s">
        <v>212</v>
      </c>
      <c r="E2866" s="2" t="s">
        <v>396</v>
      </c>
      <c r="F2866" s="3"/>
    </row>
    <row r="2867" spans="1:6">
      <c r="A2867" s="2" t="s">
        <v>4570</v>
      </c>
      <c r="B2867" s="2" t="s">
        <v>210</v>
      </c>
      <c r="C2867" s="2" t="s">
        <v>4571</v>
      </c>
      <c r="D2867" s="2" t="s">
        <v>212</v>
      </c>
      <c r="E2867" s="2" t="s">
        <v>396</v>
      </c>
      <c r="F2867" s="3"/>
    </row>
    <row r="2868" spans="1:6">
      <c r="A2868" s="2"/>
      <c r="B2868" s="2" t="s">
        <v>210</v>
      </c>
      <c r="C2868" s="2" t="s">
        <v>4572</v>
      </c>
      <c r="D2868" s="2" t="s">
        <v>212</v>
      </c>
      <c r="E2868" s="2" t="s">
        <v>118</v>
      </c>
      <c r="F2868" s="3"/>
    </row>
    <row r="2869" spans="1:6">
      <c r="A2869" s="2" t="s">
        <v>4573</v>
      </c>
      <c r="B2869" s="2" t="s">
        <v>210</v>
      </c>
      <c r="C2869" s="2" t="s">
        <v>4574</v>
      </c>
      <c r="D2869" s="2" t="s">
        <v>219</v>
      </c>
      <c r="E2869" s="2" t="s">
        <v>1200</v>
      </c>
      <c r="F2869" s="3"/>
    </row>
    <row r="2870" spans="1:6">
      <c r="A2870" s="2" t="s">
        <v>4575</v>
      </c>
      <c r="B2870" s="2" t="s">
        <v>210</v>
      </c>
      <c r="C2870" s="2" t="s">
        <v>4576</v>
      </c>
      <c r="D2870" s="2" t="s">
        <v>212</v>
      </c>
      <c r="E2870" s="2" t="s">
        <v>454</v>
      </c>
      <c r="F2870" s="3"/>
    </row>
    <row r="2871" spans="1:6">
      <c r="A2871" s="2" t="s">
        <v>4577</v>
      </c>
      <c r="B2871" s="2" t="s">
        <v>210</v>
      </c>
      <c r="C2871" s="2" t="s">
        <v>4576</v>
      </c>
      <c r="D2871" s="2" t="s">
        <v>212</v>
      </c>
      <c r="E2871" s="2" t="s">
        <v>454</v>
      </c>
      <c r="F2871" s="3"/>
    </row>
    <row r="2872" spans="1:6">
      <c r="A2872" s="2" t="s">
        <v>4578</v>
      </c>
      <c r="B2872" s="2" t="s">
        <v>210</v>
      </c>
      <c r="C2872" s="2" t="s">
        <v>4576</v>
      </c>
      <c r="D2872" s="2" t="s">
        <v>212</v>
      </c>
      <c r="E2872" s="2" t="s">
        <v>454</v>
      </c>
      <c r="F2872" s="3"/>
    </row>
    <row r="2873" spans="1:6">
      <c r="A2873" s="2" t="s">
        <v>4579</v>
      </c>
      <c r="B2873" s="2" t="s">
        <v>210</v>
      </c>
      <c r="C2873" s="2" t="s">
        <v>4576</v>
      </c>
      <c r="D2873" s="2" t="s">
        <v>212</v>
      </c>
      <c r="E2873" s="2" t="s">
        <v>454</v>
      </c>
      <c r="F2873" s="3"/>
    </row>
    <row r="2874" spans="1:6">
      <c r="A2874" s="2" t="s">
        <v>4580</v>
      </c>
      <c r="B2874" s="2" t="s">
        <v>210</v>
      </c>
      <c r="C2874" s="2" t="s">
        <v>4576</v>
      </c>
      <c r="D2874" s="2" t="s">
        <v>212</v>
      </c>
      <c r="E2874" s="2" t="s">
        <v>454</v>
      </c>
      <c r="F2874" s="3"/>
    </row>
    <row r="2875" spans="1:6">
      <c r="A2875" s="2" t="s">
        <v>4581</v>
      </c>
      <c r="B2875" s="2" t="s">
        <v>210</v>
      </c>
      <c r="C2875" s="2" t="s">
        <v>4576</v>
      </c>
      <c r="D2875" s="2" t="s">
        <v>212</v>
      </c>
      <c r="E2875" s="2" t="s">
        <v>454</v>
      </c>
      <c r="F2875" s="3"/>
    </row>
    <row r="2876" spans="1:6">
      <c r="A2876" s="2" t="s">
        <v>4582</v>
      </c>
      <c r="B2876" s="2" t="s">
        <v>210</v>
      </c>
      <c r="C2876" s="2" t="s">
        <v>4576</v>
      </c>
      <c r="D2876" s="2" t="s">
        <v>212</v>
      </c>
      <c r="E2876" s="2" t="s">
        <v>454</v>
      </c>
      <c r="F2876" s="3"/>
    </row>
    <row r="2877" spans="1:6">
      <c r="A2877" s="2" t="s">
        <v>4583</v>
      </c>
      <c r="B2877" s="2" t="s">
        <v>210</v>
      </c>
      <c r="C2877" s="2" t="s">
        <v>4576</v>
      </c>
      <c r="D2877" s="2" t="s">
        <v>212</v>
      </c>
      <c r="E2877" s="2" t="s">
        <v>454</v>
      </c>
      <c r="F2877" s="3"/>
    </row>
    <row r="2878" spans="1:6">
      <c r="A2878" s="2" t="s">
        <v>4584</v>
      </c>
      <c r="B2878" s="2" t="s">
        <v>210</v>
      </c>
      <c r="C2878" s="2" t="s">
        <v>4585</v>
      </c>
      <c r="D2878" s="2" t="s">
        <v>212</v>
      </c>
      <c r="E2878" s="2" t="s">
        <v>2413</v>
      </c>
      <c r="F2878" s="3"/>
    </row>
    <row r="2879" spans="1:6">
      <c r="A2879" s="2" t="s">
        <v>4586</v>
      </c>
      <c r="B2879" s="2" t="s">
        <v>210</v>
      </c>
      <c r="C2879" s="2" t="s">
        <v>4587</v>
      </c>
      <c r="D2879" s="2" t="s">
        <v>212</v>
      </c>
      <c r="E2879" s="2" t="s">
        <v>1359</v>
      </c>
      <c r="F2879" s="3"/>
    </row>
    <row r="2880" spans="1:6">
      <c r="A2880" s="2"/>
      <c r="B2880" s="2" t="s">
        <v>210</v>
      </c>
      <c r="C2880" s="2" t="s">
        <v>4588</v>
      </c>
      <c r="D2880" s="2" t="s">
        <v>212</v>
      </c>
      <c r="E2880" s="2" t="s">
        <v>118</v>
      </c>
      <c r="F2880" s="3"/>
    </row>
    <row r="2881" spans="1:6">
      <c r="A2881" s="2" t="s">
        <v>4589</v>
      </c>
      <c r="B2881" s="2" t="s">
        <v>210</v>
      </c>
      <c r="C2881" s="2" t="s">
        <v>4590</v>
      </c>
      <c r="D2881" s="2" t="s">
        <v>212</v>
      </c>
      <c r="E2881" s="2" t="s">
        <v>2413</v>
      </c>
      <c r="F2881" s="3"/>
    </row>
    <row r="2882" spans="1:6">
      <c r="A2882" s="2" t="s">
        <v>4591</v>
      </c>
      <c r="B2882" s="2" t="s">
        <v>210</v>
      </c>
      <c r="C2882" s="2" t="s">
        <v>4592</v>
      </c>
      <c r="D2882" s="2" t="s">
        <v>212</v>
      </c>
      <c r="E2882" s="2" t="s">
        <v>358</v>
      </c>
      <c r="F2882" s="3"/>
    </row>
    <row r="2883" spans="1:6">
      <c r="A2883" s="2" t="s">
        <v>4593</v>
      </c>
      <c r="B2883" s="2" t="s">
        <v>210</v>
      </c>
      <c r="C2883" s="2" t="s">
        <v>4594</v>
      </c>
      <c r="D2883" s="2" t="s">
        <v>212</v>
      </c>
      <c r="E2883" s="2" t="s">
        <v>267</v>
      </c>
      <c r="F2883" s="3"/>
    </row>
    <row r="2884" spans="1:6">
      <c r="A2884" s="2" t="s">
        <v>4595</v>
      </c>
      <c r="B2884" s="2" t="s">
        <v>210</v>
      </c>
      <c r="C2884" s="2" t="s">
        <v>4596</v>
      </c>
      <c r="D2884" s="2" t="s">
        <v>212</v>
      </c>
      <c r="E2884" s="2" t="s">
        <v>118</v>
      </c>
      <c r="F2884" s="3"/>
    </row>
    <row r="2885" spans="1:6">
      <c r="A2885" s="2" t="s">
        <v>4597</v>
      </c>
      <c r="B2885" s="2" t="s">
        <v>210</v>
      </c>
      <c r="C2885" s="2" t="s">
        <v>4598</v>
      </c>
      <c r="D2885" s="2" t="s">
        <v>212</v>
      </c>
      <c r="E2885" s="2" t="s">
        <v>361</v>
      </c>
      <c r="F2885" s="3"/>
    </row>
    <row r="2886" spans="1:6">
      <c r="A2886" s="2" t="s">
        <v>4486</v>
      </c>
      <c r="B2886" s="2" t="s">
        <v>210</v>
      </c>
      <c r="C2886" s="2" t="s">
        <v>4598</v>
      </c>
      <c r="D2886" s="2" t="s">
        <v>212</v>
      </c>
      <c r="E2886" s="2" t="s">
        <v>233</v>
      </c>
      <c r="F2886" s="3"/>
    </row>
    <row r="2887" spans="1:6">
      <c r="A2887" s="2" t="s">
        <v>4599</v>
      </c>
      <c r="B2887" s="2" t="s">
        <v>210</v>
      </c>
      <c r="C2887" s="2" t="s">
        <v>4598</v>
      </c>
      <c r="D2887" s="2" t="s">
        <v>212</v>
      </c>
      <c r="E2887" s="2" t="s">
        <v>3219</v>
      </c>
      <c r="F2887" s="3"/>
    </row>
    <row r="2888" spans="1:6">
      <c r="A2888" s="2" t="s">
        <v>4600</v>
      </c>
      <c r="B2888" s="2" t="s">
        <v>210</v>
      </c>
      <c r="C2888" s="2" t="s">
        <v>4598</v>
      </c>
      <c r="D2888" s="2" t="s">
        <v>212</v>
      </c>
      <c r="E2888" s="2" t="s">
        <v>1375</v>
      </c>
      <c r="F2888" s="3"/>
    </row>
    <row r="2889" spans="1:6">
      <c r="A2889" s="2" t="s">
        <v>394</v>
      </c>
      <c r="B2889" s="2" t="s">
        <v>210</v>
      </c>
      <c r="C2889" s="2" t="s">
        <v>4598</v>
      </c>
      <c r="D2889" s="2" t="s">
        <v>212</v>
      </c>
      <c r="E2889" s="2" t="s">
        <v>2529</v>
      </c>
      <c r="F2889" s="3"/>
    </row>
    <row r="2890" spans="1:6">
      <c r="A2890" s="2" t="s">
        <v>4601</v>
      </c>
      <c r="B2890" s="2" t="s">
        <v>210</v>
      </c>
      <c r="C2890" s="2" t="s">
        <v>4602</v>
      </c>
      <c r="D2890" s="2" t="s">
        <v>212</v>
      </c>
      <c r="E2890" s="2" t="s">
        <v>1379</v>
      </c>
      <c r="F2890" s="3"/>
    </row>
    <row r="2891" spans="1:6">
      <c r="A2891" s="2" t="s">
        <v>2418</v>
      </c>
      <c r="B2891" s="2" t="s">
        <v>210</v>
      </c>
      <c r="C2891" s="2" t="s">
        <v>4603</v>
      </c>
      <c r="D2891" s="2" t="s">
        <v>212</v>
      </c>
      <c r="E2891" s="2" t="s">
        <v>64</v>
      </c>
      <c r="F2891" s="3"/>
    </row>
    <row r="2892" spans="1:6">
      <c r="A2892" s="2" t="s">
        <v>4604</v>
      </c>
      <c r="B2892" s="2" t="s">
        <v>210</v>
      </c>
      <c r="C2892" s="2" t="s">
        <v>4605</v>
      </c>
      <c r="D2892" s="2" t="s">
        <v>212</v>
      </c>
      <c r="E2892" s="2" t="s">
        <v>267</v>
      </c>
      <c r="F2892" s="3"/>
    </row>
    <row r="2893" spans="1:6">
      <c r="A2893" s="2" t="s">
        <v>4606</v>
      </c>
      <c r="B2893" s="2" t="s">
        <v>210</v>
      </c>
      <c r="C2893" s="2" t="s">
        <v>4605</v>
      </c>
      <c r="D2893" s="2" t="s">
        <v>212</v>
      </c>
      <c r="E2893" s="2" t="s">
        <v>267</v>
      </c>
      <c r="F2893" s="3"/>
    </row>
    <row r="2894" spans="1:6">
      <c r="A2894" s="2" t="s">
        <v>4607</v>
      </c>
      <c r="B2894" s="2" t="s">
        <v>210</v>
      </c>
      <c r="C2894" s="2" t="s">
        <v>4608</v>
      </c>
      <c r="D2894" s="2" t="s">
        <v>212</v>
      </c>
      <c r="E2894" s="2" t="s">
        <v>327</v>
      </c>
      <c r="F2894" s="3"/>
    </row>
    <row r="2895" spans="1:6">
      <c r="A2895" s="2" t="s">
        <v>4609</v>
      </c>
      <c r="B2895" s="2" t="s">
        <v>210</v>
      </c>
      <c r="C2895" s="2" t="s">
        <v>4610</v>
      </c>
      <c r="D2895" s="2" t="s">
        <v>212</v>
      </c>
      <c r="E2895" s="2" t="s">
        <v>1018</v>
      </c>
      <c r="F2895" s="3"/>
    </row>
    <row r="2896" spans="1:6">
      <c r="A2896" s="2"/>
      <c r="B2896" s="2" t="s">
        <v>210</v>
      </c>
      <c r="C2896" s="2" t="s">
        <v>4611</v>
      </c>
      <c r="D2896" s="2" t="s">
        <v>212</v>
      </c>
      <c r="E2896" s="2" t="s">
        <v>118</v>
      </c>
      <c r="F2896" s="3"/>
    </row>
    <row r="2897" spans="1:6">
      <c r="A2897" s="2" t="s">
        <v>3248</v>
      </c>
      <c r="B2897" s="2" t="s">
        <v>210</v>
      </c>
      <c r="C2897" s="2" t="s">
        <v>4612</v>
      </c>
      <c r="D2897" s="2" t="s">
        <v>212</v>
      </c>
      <c r="E2897" s="2" t="s">
        <v>396</v>
      </c>
      <c r="F2897" s="3"/>
    </row>
    <row r="2898" spans="1:6">
      <c r="A2898" s="2"/>
      <c r="B2898" s="2" t="s">
        <v>210</v>
      </c>
      <c r="C2898" s="2" t="s">
        <v>4613</v>
      </c>
      <c r="D2898" s="2" t="s">
        <v>212</v>
      </c>
      <c r="E2898" s="2" t="s">
        <v>118</v>
      </c>
      <c r="F2898" s="3"/>
    </row>
    <row r="2899" spans="1:6">
      <c r="A2899" s="2"/>
      <c r="B2899" s="2" t="s">
        <v>210</v>
      </c>
      <c r="C2899" s="2" t="s">
        <v>4614</v>
      </c>
      <c r="D2899" s="2" t="s">
        <v>212</v>
      </c>
      <c r="E2899" s="2" t="s">
        <v>2109</v>
      </c>
      <c r="F2899" s="3"/>
    </row>
    <row r="2900" spans="1:6">
      <c r="A2900" s="2"/>
      <c r="B2900" s="2" t="s">
        <v>210</v>
      </c>
      <c r="C2900" s="2" t="s">
        <v>4615</v>
      </c>
      <c r="D2900" s="2" t="s">
        <v>212</v>
      </c>
      <c r="E2900" s="2" t="s">
        <v>118</v>
      </c>
      <c r="F2900" s="3"/>
    </row>
    <row r="2901" spans="1:6">
      <c r="A2901" s="2"/>
      <c r="B2901" s="2" t="s">
        <v>210</v>
      </c>
      <c r="C2901" s="2" t="s">
        <v>4616</v>
      </c>
      <c r="D2901" s="2" t="s">
        <v>212</v>
      </c>
      <c r="E2901" s="2" t="s">
        <v>118</v>
      </c>
      <c r="F2901" s="3"/>
    </row>
    <row r="2902" spans="1:6">
      <c r="A2902" s="2" t="s">
        <v>4617</v>
      </c>
      <c r="B2902" s="2" t="s">
        <v>210</v>
      </c>
      <c r="C2902" s="2" t="s">
        <v>4618</v>
      </c>
      <c r="D2902" s="2" t="s">
        <v>212</v>
      </c>
      <c r="E2902" s="2" t="s">
        <v>2280</v>
      </c>
      <c r="F2902" s="3"/>
    </row>
    <row r="2903" spans="1:6">
      <c r="A2903" s="2" t="s">
        <v>4619</v>
      </c>
      <c r="B2903" s="2" t="s">
        <v>210</v>
      </c>
      <c r="C2903" s="2" t="s">
        <v>4618</v>
      </c>
      <c r="D2903" s="2" t="s">
        <v>212</v>
      </c>
      <c r="E2903" s="2" t="s">
        <v>1533</v>
      </c>
      <c r="F2903" s="3"/>
    </row>
    <row r="2904" spans="1:6">
      <c r="A2904" s="2" t="s">
        <v>4620</v>
      </c>
      <c r="B2904" s="2" t="s">
        <v>210</v>
      </c>
      <c r="C2904" s="2" t="s">
        <v>4618</v>
      </c>
      <c r="D2904" s="2" t="s">
        <v>212</v>
      </c>
      <c r="E2904" s="2" t="s">
        <v>1533</v>
      </c>
      <c r="F2904" s="3"/>
    </row>
    <row r="2905" spans="1:6">
      <c r="A2905" s="2" t="s">
        <v>4621</v>
      </c>
      <c r="B2905" s="2" t="s">
        <v>210</v>
      </c>
      <c r="C2905" s="2" t="s">
        <v>4618</v>
      </c>
      <c r="D2905" s="2" t="s">
        <v>212</v>
      </c>
      <c r="E2905" s="2" t="s">
        <v>1533</v>
      </c>
      <c r="F2905" s="3"/>
    </row>
    <row r="2906" spans="1:6">
      <c r="A2906" s="2" t="s">
        <v>4622</v>
      </c>
      <c r="B2906" s="2" t="s">
        <v>210</v>
      </c>
      <c r="C2906" s="2" t="s">
        <v>4618</v>
      </c>
      <c r="D2906" s="2" t="s">
        <v>212</v>
      </c>
      <c r="E2906" s="2" t="s">
        <v>4623</v>
      </c>
      <c r="F2906" s="3"/>
    </row>
    <row r="2907" spans="1:6">
      <c r="A2907" s="2" t="s">
        <v>4159</v>
      </c>
      <c r="B2907" s="2" t="s">
        <v>210</v>
      </c>
      <c r="C2907" s="2" t="s">
        <v>4618</v>
      </c>
      <c r="D2907" s="2" t="s">
        <v>212</v>
      </c>
      <c r="E2907" s="2" t="s">
        <v>1533</v>
      </c>
      <c r="F2907" s="3"/>
    </row>
    <row r="2908" spans="1:6">
      <c r="A2908" s="2" t="s">
        <v>4624</v>
      </c>
      <c r="B2908" s="2" t="s">
        <v>210</v>
      </c>
      <c r="C2908" s="2" t="s">
        <v>4618</v>
      </c>
      <c r="D2908" s="2" t="s">
        <v>212</v>
      </c>
      <c r="E2908" s="2" t="s">
        <v>1533</v>
      </c>
      <c r="F2908" s="3"/>
    </row>
    <row r="2909" spans="1:6">
      <c r="A2909" s="2" t="s">
        <v>4625</v>
      </c>
      <c r="B2909" s="2" t="s">
        <v>210</v>
      </c>
      <c r="C2909" s="2" t="s">
        <v>4626</v>
      </c>
      <c r="D2909" s="2" t="s">
        <v>212</v>
      </c>
      <c r="E2909" s="2" t="s">
        <v>2269</v>
      </c>
      <c r="F2909" s="3"/>
    </row>
    <row r="2910" spans="1:6">
      <c r="A2910" s="2" t="s">
        <v>4627</v>
      </c>
      <c r="B2910" s="2" t="s">
        <v>210</v>
      </c>
      <c r="C2910" s="2" t="s">
        <v>4628</v>
      </c>
      <c r="D2910" s="2" t="s">
        <v>212</v>
      </c>
      <c r="E2910" s="2" t="s">
        <v>2269</v>
      </c>
      <c r="F2910" s="3"/>
    </row>
    <row r="2911" spans="1:6">
      <c r="A2911" s="2" t="s">
        <v>4629</v>
      </c>
      <c r="B2911" s="2" t="s">
        <v>210</v>
      </c>
      <c r="C2911" s="2" t="s">
        <v>4628</v>
      </c>
      <c r="D2911" s="2" t="s">
        <v>212</v>
      </c>
      <c r="E2911" s="2" t="s">
        <v>2269</v>
      </c>
      <c r="F2911" s="3"/>
    </row>
    <row r="2912" spans="1:6">
      <c r="A2912" s="2" t="s">
        <v>4630</v>
      </c>
      <c r="B2912" s="2" t="s">
        <v>210</v>
      </c>
      <c r="C2912" s="2" t="s">
        <v>4628</v>
      </c>
      <c r="D2912" s="2" t="s">
        <v>212</v>
      </c>
      <c r="E2912" s="2" t="s">
        <v>1283</v>
      </c>
      <c r="F2912" s="3"/>
    </row>
    <row r="2913" spans="1:6">
      <c r="A2913" s="2" t="s">
        <v>4631</v>
      </c>
      <c r="B2913" s="2" t="s">
        <v>210</v>
      </c>
      <c r="C2913" s="2" t="s">
        <v>4628</v>
      </c>
      <c r="D2913" s="2" t="s">
        <v>212</v>
      </c>
      <c r="E2913" s="2" t="s">
        <v>1283</v>
      </c>
      <c r="F2913" s="3"/>
    </row>
    <row r="2914" spans="1:6">
      <c r="A2914" s="2" t="s">
        <v>4632</v>
      </c>
      <c r="B2914" s="2" t="s">
        <v>210</v>
      </c>
      <c r="C2914" s="2" t="s">
        <v>4628</v>
      </c>
      <c r="D2914" s="2" t="s">
        <v>212</v>
      </c>
      <c r="E2914" s="2" t="s">
        <v>1283</v>
      </c>
      <c r="F2914" s="3"/>
    </row>
    <row r="2915" spans="1:6">
      <c r="A2915" s="2" t="s">
        <v>4633</v>
      </c>
      <c r="B2915" s="2" t="s">
        <v>210</v>
      </c>
      <c r="C2915" s="2" t="s">
        <v>4628</v>
      </c>
      <c r="D2915" s="2" t="s">
        <v>212</v>
      </c>
      <c r="E2915" s="2" t="s">
        <v>1283</v>
      </c>
      <c r="F2915" s="3"/>
    </row>
    <row r="2916" spans="1:6">
      <c r="A2916" s="2" t="s">
        <v>4634</v>
      </c>
      <c r="B2916" s="2" t="s">
        <v>210</v>
      </c>
      <c r="C2916" s="2" t="s">
        <v>4635</v>
      </c>
      <c r="D2916" s="2" t="s">
        <v>212</v>
      </c>
      <c r="E2916" s="2" t="s">
        <v>4636</v>
      </c>
      <c r="F2916" s="3"/>
    </row>
    <row r="2917" spans="1:6">
      <c r="A2917" s="2" t="s">
        <v>1310</v>
      </c>
      <c r="B2917" s="2" t="s">
        <v>210</v>
      </c>
      <c r="C2917" s="2" t="s">
        <v>4635</v>
      </c>
      <c r="D2917" s="2" t="s">
        <v>212</v>
      </c>
      <c r="E2917" s="2" t="s">
        <v>432</v>
      </c>
      <c r="F2917" s="3"/>
    </row>
    <row r="2918" spans="1:6">
      <c r="A2918" s="2" t="s">
        <v>4637</v>
      </c>
      <c r="B2918" s="2" t="s">
        <v>210</v>
      </c>
      <c r="C2918" s="2" t="s">
        <v>4635</v>
      </c>
      <c r="D2918" s="2" t="s">
        <v>212</v>
      </c>
      <c r="E2918" s="2" t="s">
        <v>2167</v>
      </c>
      <c r="F2918" s="3"/>
    </row>
    <row r="2919" spans="1:6">
      <c r="A2919" s="2" t="s">
        <v>4638</v>
      </c>
      <c r="B2919" s="2" t="s">
        <v>210</v>
      </c>
      <c r="C2919" s="2" t="s">
        <v>4635</v>
      </c>
      <c r="D2919" s="2" t="s">
        <v>212</v>
      </c>
      <c r="E2919" s="2" t="s">
        <v>496</v>
      </c>
      <c r="F2919" s="3"/>
    </row>
    <row r="2920" spans="1:6">
      <c r="A2920" s="2" t="s">
        <v>4639</v>
      </c>
      <c r="B2920" s="2" t="s">
        <v>210</v>
      </c>
      <c r="C2920" s="2" t="s">
        <v>4635</v>
      </c>
      <c r="D2920" s="2" t="s">
        <v>212</v>
      </c>
      <c r="E2920" s="2" t="s">
        <v>4640</v>
      </c>
      <c r="F2920" s="3"/>
    </row>
    <row r="2921" spans="1:6">
      <c r="A2921" s="2" t="s">
        <v>4641</v>
      </c>
      <c r="B2921" s="2" t="s">
        <v>210</v>
      </c>
      <c r="C2921" s="2" t="s">
        <v>4635</v>
      </c>
      <c r="D2921" s="2" t="s">
        <v>212</v>
      </c>
      <c r="E2921" s="2" t="s">
        <v>4640</v>
      </c>
      <c r="F2921" s="3"/>
    </row>
    <row r="2922" spans="1:6">
      <c r="A2922" s="2" t="s">
        <v>4642</v>
      </c>
      <c r="B2922" s="2" t="s">
        <v>210</v>
      </c>
      <c r="C2922" s="2" t="s">
        <v>4635</v>
      </c>
      <c r="D2922" s="2" t="s">
        <v>212</v>
      </c>
      <c r="E2922" s="2" t="s">
        <v>1582</v>
      </c>
      <c r="F2922" s="3"/>
    </row>
    <row r="2923" spans="1:6">
      <c r="A2923" s="2" t="s">
        <v>4643</v>
      </c>
      <c r="B2923" s="2" t="s">
        <v>210</v>
      </c>
      <c r="C2923" s="2" t="s">
        <v>4635</v>
      </c>
      <c r="D2923" s="2" t="s">
        <v>212</v>
      </c>
      <c r="E2923" s="2" t="s">
        <v>1582</v>
      </c>
      <c r="F2923" s="3"/>
    </row>
    <row r="2924" spans="1:6">
      <c r="A2924" s="2" t="s">
        <v>4644</v>
      </c>
      <c r="B2924" s="2" t="s">
        <v>210</v>
      </c>
      <c r="C2924" s="2" t="s">
        <v>4645</v>
      </c>
      <c r="D2924" s="2" t="s">
        <v>212</v>
      </c>
      <c r="E2924" s="2" t="s">
        <v>986</v>
      </c>
      <c r="F2924" s="3"/>
    </row>
    <row r="2925" spans="1:6">
      <c r="A2925" s="2" t="s">
        <v>2227</v>
      </c>
      <c r="B2925" s="2" t="s">
        <v>210</v>
      </c>
      <c r="C2925" s="2" t="s">
        <v>4646</v>
      </c>
      <c r="D2925" s="2" t="s">
        <v>212</v>
      </c>
      <c r="E2925" s="2" t="s">
        <v>233</v>
      </c>
      <c r="F2925" s="3"/>
    </row>
    <row r="2926" spans="1:6">
      <c r="A2926" s="2" t="s">
        <v>4647</v>
      </c>
      <c r="B2926" s="2" t="s">
        <v>210</v>
      </c>
      <c r="C2926" s="2" t="s">
        <v>4648</v>
      </c>
      <c r="D2926" s="2" t="s">
        <v>212</v>
      </c>
      <c r="E2926" s="2" t="s">
        <v>986</v>
      </c>
      <c r="F2926" s="3"/>
    </row>
    <row r="2927" spans="1:6">
      <c r="A2927" s="2" t="s">
        <v>4649</v>
      </c>
      <c r="B2927" s="2" t="s">
        <v>210</v>
      </c>
      <c r="C2927" s="2" t="s">
        <v>4650</v>
      </c>
      <c r="D2927" s="2" t="s">
        <v>212</v>
      </c>
      <c r="E2927" s="2" t="s">
        <v>2107</v>
      </c>
      <c r="F2927" s="3"/>
    </row>
    <row r="2928" spans="1:6">
      <c r="A2928" s="2"/>
      <c r="B2928" s="2" t="s">
        <v>210</v>
      </c>
      <c r="C2928" s="2" t="s">
        <v>4651</v>
      </c>
      <c r="D2928" s="2" t="s">
        <v>212</v>
      </c>
      <c r="E2928" s="2" t="s">
        <v>118</v>
      </c>
      <c r="F2928" s="3"/>
    </row>
    <row r="2929" spans="1:6">
      <c r="A2929" s="2"/>
      <c r="B2929" s="2" t="s">
        <v>210</v>
      </c>
      <c r="C2929" s="2" t="s">
        <v>4652</v>
      </c>
      <c r="D2929" s="2" t="s">
        <v>212</v>
      </c>
      <c r="E2929" s="2" t="s">
        <v>118</v>
      </c>
      <c r="F2929" s="3"/>
    </row>
    <row r="2930" spans="1:6">
      <c r="A2930" s="2"/>
      <c r="B2930" s="2" t="s">
        <v>210</v>
      </c>
      <c r="C2930" s="2" t="s">
        <v>4653</v>
      </c>
      <c r="D2930" s="2" t="s">
        <v>212</v>
      </c>
      <c r="E2930" s="2" t="s">
        <v>118</v>
      </c>
      <c r="F2930" s="3"/>
    </row>
    <row r="2931" spans="1:6">
      <c r="A2931" s="2"/>
      <c r="B2931" s="2" t="s">
        <v>210</v>
      </c>
      <c r="C2931" s="2" t="s">
        <v>4653</v>
      </c>
      <c r="D2931" s="2" t="s">
        <v>212</v>
      </c>
      <c r="E2931" s="2" t="s">
        <v>118</v>
      </c>
      <c r="F2931" s="3"/>
    </row>
    <row r="2932" spans="1:6">
      <c r="A2932" s="2"/>
      <c r="B2932" s="2" t="s">
        <v>210</v>
      </c>
      <c r="C2932" s="2" t="s">
        <v>4653</v>
      </c>
      <c r="D2932" s="2" t="s">
        <v>212</v>
      </c>
      <c r="E2932" s="2" t="s">
        <v>118</v>
      </c>
      <c r="F2932" s="3"/>
    </row>
    <row r="2933" spans="1:6">
      <c r="A2933" s="2"/>
      <c r="B2933" s="2" t="s">
        <v>210</v>
      </c>
      <c r="C2933" s="2" t="s">
        <v>4653</v>
      </c>
      <c r="D2933" s="2" t="s">
        <v>212</v>
      </c>
      <c r="E2933" s="2" t="s">
        <v>118</v>
      </c>
      <c r="F2933" s="3"/>
    </row>
    <row r="2934" spans="1:6">
      <c r="A2934" s="2"/>
      <c r="B2934" s="2" t="s">
        <v>210</v>
      </c>
      <c r="C2934" s="2" t="s">
        <v>4653</v>
      </c>
      <c r="D2934" s="2" t="s">
        <v>212</v>
      </c>
      <c r="E2934" s="2" t="s">
        <v>118</v>
      </c>
      <c r="F2934" s="3"/>
    </row>
    <row r="2935" spans="1:6">
      <c r="A2935" s="2"/>
      <c r="B2935" s="2" t="s">
        <v>210</v>
      </c>
      <c r="C2935" s="2" t="s">
        <v>4653</v>
      </c>
      <c r="D2935" s="2" t="s">
        <v>212</v>
      </c>
      <c r="E2935" s="2" t="s">
        <v>118</v>
      </c>
      <c r="F2935" s="3"/>
    </row>
    <row r="2936" spans="1:6">
      <c r="A2936" s="2"/>
      <c r="B2936" s="2" t="s">
        <v>210</v>
      </c>
      <c r="C2936" s="2" t="s">
        <v>4653</v>
      </c>
      <c r="D2936" s="2" t="s">
        <v>212</v>
      </c>
      <c r="E2936" s="2" t="s">
        <v>118</v>
      </c>
      <c r="F2936" s="3"/>
    </row>
    <row r="2937" spans="1:6">
      <c r="A2937" s="2"/>
      <c r="B2937" s="2" t="s">
        <v>210</v>
      </c>
      <c r="C2937" s="2" t="s">
        <v>4653</v>
      </c>
      <c r="D2937" s="2" t="s">
        <v>212</v>
      </c>
      <c r="E2937" s="2" t="s">
        <v>118</v>
      </c>
      <c r="F2937" s="3"/>
    </row>
    <row r="2938" spans="1:6">
      <c r="A2938" s="2"/>
      <c r="B2938" s="2" t="s">
        <v>210</v>
      </c>
      <c r="C2938" s="2" t="s">
        <v>4653</v>
      </c>
      <c r="D2938" s="2" t="s">
        <v>212</v>
      </c>
      <c r="E2938" s="2" t="s">
        <v>118</v>
      </c>
      <c r="F2938" s="3"/>
    </row>
    <row r="2939" spans="1:6">
      <c r="A2939" s="2"/>
      <c r="B2939" s="2" t="s">
        <v>210</v>
      </c>
      <c r="C2939" s="2" t="s">
        <v>4653</v>
      </c>
      <c r="D2939" s="2" t="s">
        <v>212</v>
      </c>
      <c r="E2939" s="2" t="s">
        <v>118</v>
      </c>
      <c r="F2939" s="3"/>
    </row>
    <row r="2940" spans="1:6">
      <c r="A2940" s="2"/>
      <c r="B2940" s="2" t="s">
        <v>210</v>
      </c>
      <c r="C2940" s="2" t="s">
        <v>4653</v>
      </c>
      <c r="D2940" s="2" t="s">
        <v>212</v>
      </c>
      <c r="E2940" s="2" t="s">
        <v>118</v>
      </c>
      <c r="F2940" s="3"/>
    </row>
    <row r="2941" spans="1:6">
      <c r="A2941" s="2"/>
      <c r="B2941" s="2" t="s">
        <v>210</v>
      </c>
      <c r="C2941" s="2" t="s">
        <v>4654</v>
      </c>
      <c r="D2941" s="2" t="s">
        <v>212</v>
      </c>
      <c r="E2941" s="2" t="s">
        <v>118</v>
      </c>
      <c r="F2941" s="3"/>
    </row>
    <row r="2942" spans="1:6">
      <c r="A2942" s="2"/>
      <c r="B2942" s="2" t="s">
        <v>210</v>
      </c>
      <c r="C2942" s="2" t="s">
        <v>4655</v>
      </c>
      <c r="D2942" s="2" t="s">
        <v>212</v>
      </c>
      <c r="E2942" s="2" t="s">
        <v>118</v>
      </c>
      <c r="F2942" s="3"/>
    </row>
    <row r="2943" spans="1:6">
      <c r="A2943" s="2"/>
      <c r="B2943" s="2" t="s">
        <v>210</v>
      </c>
      <c r="C2943" s="2" t="s">
        <v>4656</v>
      </c>
      <c r="D2943" s="2" t="s">
        <v>212</v>
      </c>
      <c r="E2943" s="2" t="s">
        <v>118</v>
      </c>
      <c r="F2943" s="3"/>
    </row>
    <row r="2944" spans="1:6">
      <c r="A2944" s="2" t="s">
        <v>4657</v>
      </c>
      <c r="B2944" s="2" t="s">
        <v>210</v>
      </c>
      <c r="C2944" s="2" t="s">
        <v>4658</v>
      </c>
      <c r="D2944" s="2" t="s">
        <v>212</v>
      </c>
      <c r="E2944" s="2" t="s">
        <v>231</v>
      </c>
      <c r="F2944" s="3"/>
    </row>
    <row r="2945" spans="1:6">
      <c r="A2945" s="2" t="s">
        <v>4597</v>
      </c>
      <c r="B2945" s="2" t="s">
        <v>210</v>
      </c>
      <c r="C2945" s="2" t="s">
        <v>4658</v>
      </c>
      <c r="D2945" s="2" t="s">
        <v>212</v>
      </c>
      <c r="E2945" s="2" t="s">
        <v>361</v>
      </c>
      <c r="F2945" s="3"/>
    </row>
    <row r="2946" spans="1:6">
      <c r="A2946" s="2" t="s">
        <v>4659</v>
      </c>
      <c r="B2946" s="2" t="s">
        <v>210</v>
      </c>
      <c r="C2946" s="2" t="s">
        <v>4658</v>
      </c>
      <c r="D2946" s="2" t="s">
        <v>212</v>
      </c>
      <c r="E2946" s="2" t="s">
        <v>1379</v>
      </c>
      <c r="F2946" s="3"/>
    </row>
    <row r="2947" spans="1:6">
      <c r="A2947" s="2"/>
      <c r="B2947" s="2" t="s">
        <v>210</v>
      </c>
      <c r="C2947" s="2" t="s">
        <v>4660</v>
      </c>
      <c r="D2947" s="2" t="s">
        <v>212</v>
      </c>
      <c r="E2947" s="2" t="s">
        <v>118</v>
      </c>
      <c r="F2947" s="3"/>
    </row>
    <row r="2948" spans="1:6">
      <c r="A2948" s="2"/>
      <c r="B2948" s="2" t="s">
        <v>210</v>
      </c>
      <c r="C2948" s="2" t="s">
        <v>4661</v>
      </c>
      <c r="D2948" s="2" t="s">
        <v>212</v>
      </c>
      <c r="E2948" s="2" t="s">
        <v>118</v>
      </c>
      <c r="F2948" s="3"/>
    </row>
    <row r="2949" spans="1:6">
      <c r="A2949" s="2" t="s">
        <v>4662</v>
      </c>
      <c r="B2949" s="2" t="s">
        <v>210</v>
      </c>
      <c r="C2949" s="2" t="s">
        <v>4661</v>
      </c>
      <c r="D2949" s="2" t="s">
        <v>212</v>
      </c>
      <c r="E2949" s="2" t="s">
        <v>1083</v>
      </c>
      <c r="F2949" s="3"/>
    </row>
    <row r="2950" spans="1:6">
      <c r="A2950" s="2"/>
      <c r="B2950" s="2" t="s">
        <v>210</v>
      </c>
      <c r="C2950" s="2" t="s">
        <v>4661</v>
      </c>
      <c r="D2950" s="2" t="s">
        <v>212</v>
      </c>
      <c r="E2950" s="2" t="s">
        <v>118</v>
      </c>
      <c r="F2950" s="3"/>
    </row>
    <row r="2951" spans="1:6">
      <c r="A2951" s="2"/>
      <c r="B2951" s="2" t="s">
        <v>210</v>
      </c>
      <c r="C2951" s="2" t="s">
        <v>4661</v>
      </c>
      <c r="D2951" s="2" t="s">
        <v>212</v>
      </c>
      <c r="E2951" s="2" t="s">
        <v>118</v>
      </c>
      <c r="F2951" s="3"/>
    </row>
    <row r="2952" spans="1:6">
      <c r="A2952" s="2"/>
      <c r="B2952" s="2" t="s">
        <v>210</v>
      </c>
      <c r="C2952" s="2" t="s">
        <v>4663</v>
      </c>
      <c r="D2952" s="2" t="s">
        <v>212</v>
      </c>
      <c r="E2952" s="2" t="s">
        <v>118</v>
      </c>
      <c r="F2952" s="3"/>
    </row>
    <row r="2953" spans="1:6">
      <c r="A2953" s="2" t="s">
        <v>4662</v>
      </c>
      <c r="B2953" s="2" t="s">
        <v>210</v>
      </c>
      <c r="C2953" s="2" t="s">
        <v>4664</v>
      </c>
      <c r="D2953" s="2" t="s">
        <v>212</v>
      </c>
      <c r="E2953" s="2" t="s">
        <v>1076</v>
      </c>
      <c r="F2953" s="3"/>
    </row>
    <row r="2954" spans="1:6">
      <c r="A2954" s="2" t="s">
        <v>4665</v>
      </c>
      <c r="B2954" s="2" t="s">
        <v>210</v>
      </c>
      <c r="C2954" s="2" t="s">
        <v>4666</v>
      </c>
      <c r="D2954" s="2" t="s">
        <v>212</v>
      </c>
      <c r="E2954" s="2" t="s">
        <v>1083</v>
      </c>
      <c r="F2954" s="3"/>
    </row>
    <row r="2955" spans="1:6">
      <c r="A2955" s="2"/>
      <c r="B2955" s="2" t="s">
        <v>210</v>
      </c>
      <c r="C2955" s="2" t="s">
        <v>4667</v>
      </c>
      <c r="D2955" s="2" t="s">
        <v>212</v>
      </c>
      <c r="E2955" s="2" t="s">
        <v>118</v>
      </c>
      <c r="F2955" s="3"/>
    </row>
    <row r="2956" spans="1:6">
      <c r="A2956" s="2"/>
      <c r="B2956" s="2" t="s">
        <v>210</v>
      </c>
      <c r="C2956" s="2" t="s">
        <v>4668</v>
      </c>
      <c r="D2956" s="2" t="s">
        <v>212</v>
      </c>
      <c r="E2956" s="2" t="s">
        <v>118</v>
      </c>
      <c r="F2956" s="3"/>
    </row>
    <row r="2957" spans="1:6">
      <c r="A2957" s="2"/>
      <c r="B2957" s="2" t="s">
        <v>210</v>
      </c>
      <c r="C2957" s="2" t="s">
        <v>4669</v>
      </c>
      <c r="D2957" s="2" t="s">
        <v>212</v>
      </c>
      <c r="E2957" s="2" t="s">
        <v>118</v>
      </c>
      <c r="F2957" s="3"/>
    </row>
    <row r="2958" spans="1:6">
      <c r="A2958" s="2" t="s">
        <v>4670</v>
      </c>
      <c r="B2958" s="2" t="s">
        <v>210</v>
      </c>
      <c r="C2958" s="2" t="s">
        <v>4671</v>
      </c>
      <c r="D2958" s="2" t="s">
        <v>212</v>
      </c>
      <c r="E2958" s="2" t="s">
        <v>64</v>
      </c>
      <c r="F2958" s="3"/>
    </row>
    <row r="2959" spans="1:6">
      <c r="A2959" s="2"/>
      <c r="B2959" s="2" t="s">
        <v>210</v>
      </c>
      <c r="C2959" s="2" t="s">
        <v>4671</v>
      </c>
      <c r="D2959" s="2" t="s">
        <v>212</v>
      </c>
      <c r="E2959" s="2" t="s">
        <v>226</v>
      </c>
      <c r="F2959" s="3"/>
    </row>
    <row r="2960" spans="1:6">
      <c r="A2960" s="2" t="s">
        <v>4672</v>
      </c>
      <c r="B2960" s="2" t="s">
        <v>210</v>
      </c>
      <c r="C2960" s="2" t="s">
        <v>4673</v>
      </c>
      <c r="D2960" s="2" t="s">
        <v>212</v>
      </c>
      <c r="E2960" s="2" t="s">
        <v>386</v>
      </c>
      <c r="F2960" s="3"/>
    </row>
    <row r="2961" spans="1:6">
      <c r="A2961" s="2" t="s">
        <v>4674</v>
      </c>
      <c r="B2961" s="2" t="s">
        <v>210</v>
      </c>
      <c r="C2961" s="2" t="s">
        <v>4675</v>
      </c>
      <c r="D2961" s="2" t="s">
        <v>212</v>
      </c>
      <c r="E2961" s="2" t="s">
        <v>396</v>
      </c>
      <c r="F2961" s="3"/>
    </row>
    <row r="2962" spans="1:6">
      <c r="A2962" s="2" t="s">
        <v>4676</v>
      </c>
      <c r="B2962" s="2" t="s">
        <v>210</v>
      </c>
      <c r="C2962" s="2" t="s">
        <v>4677</v>
      </c>
      <c r="D2962" s="2" t="s">
        <v>212</v>
      </c>
      <c r="E2962" s="2" t="s">
        <v>4678</v>
      </c>
      <c r="F2962" s="3"/>
    </row>
    <row r="2963" spans="1:6">
      <c r="A2963" s="2" t="s">
        <v>4679</v>
      </c>
      <c r="B2963" s="2" t="s">
        <v>210</v>
      </c>
      <c r="C2963" s="2" t="s">
        <v>4680</v>
      </c>
      <c r="D2963" s="2" t="s">
        <v>212</v>
      </c>
      <c r="E2963" s="2" t="s">
        <v>1555</v>
      </c>
      <c r="F2963" s="3"/>
    </row>
    <row r="2964" spans="1:6">
      <c r="A2964" s="2" t="s">
        <v>3248</v>
      </c>
      <c r="B2964" s="2" t="s">
        <v>210</v>
      </c>
      <c r="C2964" s="2" t="s">
        <v>4681</v>
      </c>
      <c r="D2964" s="2" t="s">
        <v>212</v>
      </c>
      <c r="E2964" s="2" t="s">
        <v>448</v>
      </c>
      <c r="F2964" s="3"/>
    </row>
    <row r="2965" spans="1:6">
      <c r="A2965" s="2" t="s">
        <v>394</v>
      </c>
      <c r="B2965" s="2" t="s">
        <v>210</v>
      </c>
      <c r="C2965" s="2" t="s">
        <v>4681</v>
      </c>
      <c r="D2965" s="2" t="s">
        <v>212</v>
      </c>
      <c r="E2965" s="2" t="s">
        <v>448</v>
      </c>
      <c r="F2965" s="3"/>
    </row>
    <row r="2966" spans="1:6">
      <c r="A2966" s="2" t="s">
        <v>4682</v>
      </c>
      <c r="B2966" s="2" t="s">
        <v>210</v>
      </c>
      <c r="C2966" s="2" t="s">
        <v>4683</v>
      </c>
      <c r="D2966" s="2" t="s">
        <v>212</v>
      </c>
      <c r="E2966" s="2" t="s">
        <v>1493</v>
      </c>
      <c r="F2966" s="3"/>
    </row>
    <row r="2967" spans="1:6">
      <c r="A2967" s="2"/>
      <c r="B2967" s="2" t="s">
        <v>210</v>
      </c>
      <c r="C2967" s="2" t="s">
        <v>4684</v>
      </c>
      <c r="D2967" s="2" t="s">
        <v>212</v>
      </c>
      <c r="E2967" s="2" t="s">
        <v>118</v>
      </c>
      <c r="F2967" s="3"/>
    </row>
    <row r="2968" spans="1:6">
      <c r="A2968" s="2" t="s">
        <v>4685</v>
      </c>
      <c r="B2968" s="2" t="s">
        <v>210</v>
      </c>
      <c r="C2968" s="2" t="s">
        <v>4686</v>
      </c>
      <c r="D2968" s="2" t="s">
        <v>212</v>
      </c>
      <c r="E2968" s="2" t="s">
        <v>396</v>
      </c>
      <c r="F2968" s="3"/>
    </row>
    <row r="2969" spans="1:6">
      <c r="A2969" s="2" t="s">
        <v>4687</v>
      </c>
      <c r="B2969" s="2" t="s">
        <v>210</v>
      </c>
      <c r="C2969" s="2" t="s">
        <v>4688</v>
      </c>
      <c r="D2969" s="2" t="s">
        <v>212</v>
      </c>
      <c r="E2969" s="2" t="s">
        <v>432</v>
      </c>
      <c r="F2969" s="3"/>
    </row>
    <row r="2970" spans="1:6">
      <c r="A2970" s="2" t="s">
        <v>4689</v>
      </c>
      <c r="B2970" s="2" t="s">
        <v>210</v>
      </c>
      <c r="C2970" s="2" t="s">
        <v>4690</v>
      </c>
      <c r="D2970" s="2" t="s">
        <v>212</v>
      </c>
      <c r="E2970" s="2" t="s">
        <v>327</v>
      </c>
      <c r="F2970" s="3"/>
    </row>
    <row r="2971" spans="1:6">
      <c r="A2971" s="2" t="s">
        <v>4691</v>
      </c>
      <c r="B2971" s="2" t="s">
        <v>210</v>
      </c>
      <c r="C2971" s="2" t="s">
        <v>4692</v>
      </c>
      <c r="D2971" s="2" t="s">
        <v>212</v>
      </c>
      <c r="E2971" s="2" t="s">
        <v>267</v>
      </c>
      <c r="F2971" s="3"/>
    </row>
    <row r="2972" spans="1:6">
      <c r="A2972" s="2" t="s">
        <v>4693</v>
      </c>
      <c r="B2972" s="2" t="s">
        <v>210</v>
      </c>
      <c r="C2972" s="2" t="s">
        <v>4694</v>
      </c>
      <c r="D2972" s="2" t="s">
        <v>212</v>
      </c>
      <c r="E2972" s="2" t="s">
        <v>396</v>
      </c>
      <c r="F2972" s="3"/>
    </row>
    <row r="2973" spans="1:6">
      <c r="A2973" s="2" t="s">
        <v>4695</v>
      </c>
      <c r="B2973" s="2" t="s">
        <v>210</v>
      </c>
      <c r="C2973" s="2" t="s">
        <v>4696</v>
      </c>
      <c r="D2973" s="2" t="s">
        <v>212</v>
      </c>
      <c r="E2973" s="2" t="s">
        <v>267</v>
      </c>
      <c r="F2973" s="3"/>
    </row>
    <row r="2974" spans="1:6">
      <c r="A2974" s="2" t="s">
        <v>2670</v>
      </c>
      <c r="B2974" s="2" t="s">
        <v>210</v>
      </c>
      <c r="C2974" s="2" t="s">
        <v>4697</v>
      </c>
      <c r="D2974" s="2" t="s">
        <v>212</v>
      </c>
      <c r="E2974" s="2" t="s">
        <v>496</v>
      </c>
      <c r="F2974" s="3"/>
    </row>
    <row r="2975" spans="1:6">
      <c r="A2975" s="2" t="s">
        <v>2670</v>
      </c>
      <c r="B2975" s="2" t="s">
        <v>210</v>
      </c>
      <c r="C2975" s="2" t="s">
        <v>4698</v>
      </c>
      <c r="D2975" s="2" t="s">
        <v>212</v>
      </c>
      <c r="E2975" s="2" t="s">
        <v>496</v>
      </c>
      <c r="F2975" s="3"/>
    </row>
    <row r="2976" spans="1:6">
      <c r="A2976" s="2" t="s">
        <v>4699</v>
      </c>
      <c r="B2976" s="2" t="s">
        <v>210</v>
      </c>
      <c r="C2976" s="2" t="s">
        <v>4700</v>
      </c>
      <c r="D2976" s="2" t="s">
        <v>212</v>
      </c>
      <c r="E2976" s="2" t="s">
        <v>267</v>
      </c>
      <c r="F2976" s="3"/>
    </row>
    <row r="2977" spans="1:6">
      <c r="A2977" s="2" t="s">
        <v>4701</v>
      </c>
      <c r="B2977" s="2" t="s">
        <v>210</v>
      </c>
      <c r="C2977" s="2" t="s">
        <v>4702</v>
      </c>
      <c r="D2977" s="2" t="s">
        <v>212</v>
      </c>
      <c r="E2977" s="2" t="s">
        <v>358</v>
      </c>
      <c r="F2977" s="3"/>
    </row>
    <row r="2978" spans="1:6">
      <c r="A2978" s="2" t="s">
        <v>4703</v>
      </c>
      <c r="B2978" s="2" t="s">
        <v>210</v>
      </c>
      <c r="C2978" s="2" t="s">
        <v>4704</v>
      </c>
      <c r="D2978" s="2" t="s">
        <v>212</v>
      </c>
      <c r="E2978" s="2" t="s">
        <v>4705</v>
      </c>
      <c r="F2978" s="3"/>
    </row>
    <row r="2979" spans="1:6">
      <c r="A2979" s="2" t="s">
        <v>4703</v>
      </c>
      <c r="B2979" s="2" t="s">
        <v>210</v>
      </c>
      <c r="C2979" s="2" t="s">
        <v>4704</v>
      </c>
      <c r="D2979" s="2" t="s">
        <v>212</v>
      </c>
      <c r="E2979" s="2" t="s">
        <v>4705</v>
      </c>
      <c r="F2979" s="3"/>
    </row>
    <row r="2980" spans="1:6">
      <c r="A2980" s="2" t="s">
        <v>4703</v>
      </c>
      <c r="B2980" s="2" t="s">
        <v>210</v>
      </c>
      <c r="C2980" s="2" t="s">
        <v>4704</v>
      </c>
      <c r="D2980" s="2" t="s">
        <v>212</v>
      </c>
      <c r="E2980" s="2" t="s">
        <v>4705</v>
      </c>
      <c r="F2980" s="3"/>
    </row>
    <row r="2981" spans="1:6">
      <c r="A2981" s="2" t="s">
        <v>4706</v>
      </c>
      <c r="B2981" s="2" t="s">
        <v>210</v>
      </c>
      <c r="C2981" s="2" t="s">
        <v>4707</v>
      </c>
      <c r="D2981" s="2" t="s">
        <v>212</v>
      </c>
      <c r="E2981" s="2" t="s">
        <v>358</v>
      </c>
      <c r="F2981" s="3"/>
    </row>
    <row r="2982" spans="1:6">
      <c r="A2982" s="2" t="s">
        <v>4708</v>
      </c>
      <c r="B2982" s="2" t="s">
        <v>210</v>
      </c>
      <c r="C2982" s="2" t="s">
        <v>4709</v>
      </c>
      <c r="D2982" s="2" t="s">
        <v>212</v>
      </c>
      <c r="E2982" s="2" t="s">
        <v>1332</v>
      </c>
      <c r="F2982" s="3"/>
    </row>
    <row r="2983" spans="1:6">
      <c r="A2983" s="2" t="s">
        <v>4710</v>
      </c>
      <c r="B2983" s="2" t="s">
        <v>210</v>
      </c>
      <c r="C2983" s="2" t="s">
        <v>4709</v>
      </c>
      <c r="D2983" s="2" t="s">
        <v>212</v>
      </c>
      <c r="E2983" s="2" t="s">
        <v>493</v>
      </c>
      <c r="F2983" s="3"/>
    </row>
    <row r="2984" spans="1:6">
      <c r="A2984" s="2" t="s">
        <v>4711</v>
      </c>
      <c r="B2984" s="2" t="s">
        <v>210</v>
      </c>
      <c r="C2984" s="2" t="s">
        <v>4712</v>
      </c>
      <c r="D2984" s="2" t="s">
        <v>212</v>
      </c>
      <c r="E2984" s="2" t="s">
        <v>496</v>
      </c>
      <c r="F2984" s="3"/>
    </row>
    <row r="2985" spans="1:6">
      <c r="A2985" s="2" t="s">
        <v>4713</v>
      </c>
      <c r="B2985" s="2" t="s">
        <v>210</v>
      </c>
      <c r="C2985" s="2" t="s">
        <v>4714</v>
      </c>
      <c r="D2985" s="2" t="s">
        <v>212</v>
      </c>
      <c r="E2985" s="2" t="s">
        <v>986</v>
      </c>
      <c r="F2985" s="3"/>
    </row>
    <row r="2986" spans="1:6">
      <c r="A2986" s="2" t="s">
        <v>1346</v>
      </c>
      <c r="B2986" s="2" t="s">
        <v>210</v>
      </c>
      <c r="C2986" s="2" t="s">
        <v>4715</v>
      </c>
      <c r="D2986" s="2" t="s">
        <v>212</v>
      </c>
      <c r="E2986" s="2" t="s">
        <v>1951</v>
      </c>
      <c r="F2986" s="3"/>
    </row>
    <row r="2987" spans="1:6">
      <c r="A2987" s="2"/>
      <c r="B2987" s="2" t="s">
        <v>210</v>
      </c>
      <c r="C2987" s="2" t="s">
        <v>4716</v>
      </c>
      <c r="D2987" s="2" t="s">
        <v>212</v>
      </c>
      <c r="E2987" s="2" t="s">
        <v>118</v>
      </c>
      <c r="F2987" s="3"/>
    </row>
    <row r="2988" spans="1:6">
      <c r="A2988" s="2"/>
      <c r="B2988" s="2" t="s">
        <v>210</v>
      </c>
      <c r="C2988" s="2" t="s">
        <v>4717</v>
      </c>
      <c r="D2988" s="2" t="s">
        <v>212</v>
      </c>
      <c r="E2988" s="2" t="s">
        <v>118</v>
      </c>
      <c r="F2988" s="3"/>
    </row>
    <row r="2989" spans="1:6">
      <c r="A2989" s="2"/>
      <c r="B2989" s="2" t="s">
        <v>210</v>
      </c>
      <c r="C2989" s="2" t="s">
        <v>4717</v>
      </c>
      <c r="D2989" s="2" t="s">
        <v>212</v>
      </c>
      <c r="E2989" s="2" t="s">
        <v>118</v>
      </c>
      <c r="F2989" s="3"/>
    </row>
    <row r="2990" spans="1:6">
      <c r="A2990" s="2"/>
      <c r="B2990" s="2" t="s">
        <v>210</v>
      </c>
      <c r="C2990" s="2" t="s">
        <v>4717</v>
      </c>
      <c r="D2990" s="2" t="s">
        <v>212</v>
      </c>
      <c r="E2990" s="2" t="s">
        <v>118</v>
      </c>
      <c r="F2990" s="3"/>
    </row>
    <row r="2991" spans="1:6">
      <c r="A2991" s="2"/>
      <c r="B2991" s="2" t="s">
        <v>210</v>
      </c>
      <c r="C2991" s="2" t="s">
        <v>4717</v>
      </c>
      <c r="D2991" s="2" t="s">
        <v>212</v>
      </c>
      <c r="E2991" s="2" t="s">
        <v>118</v>
      </c>
      <c r="F2991" s="3"/>
    </row>
    <row r="2992" spans="1:6">
      <c r="A2992" s="2"/>
      <c r="B2992" s="2" t="s">
        <v>210</v>
      </c>
      <c r="C2992" s="2" t="s">
        <v>4717</v>
      </c>
      <c r="D2992" s="2" t="s">
        <v>212</v>
      </c>
      <c r="E2992" s="2" t="s">
        <v>118</v>
      </c>
      <c r="F2992" s="3"/>
    </row>
    <row r="2993" spans="1:6">
      <c r="A2993" s="2"/>
      <c r="B2993" s="2" t="s">
        <v>210</v>
      </c>
      <c r="C2993" s="2" t="s">
        <v>4717</v>
      </c>
      <c r="D2993" s="2" t="s">
        <v>212</v>
      </c>
      <c r="E2993" s="2" t="s">
        <v>118</v>
      </c>
      <c r="F2993" s="3"/>
    </row>
    <row r="2994" spans="1:6">
      <c r="A2994" s="2"/>
      <c r="B2994" s="2" t="s">
        <v>210</v>
      </c>
      <c r="C2994" s="2" t="s">
        <v>4717</v>
      </c>
      <c r="D2994" s="2" t="s">
        <v>212</v>
      </c>
      <c r="E2994" s="2" t="s">
        <v>118</v>
      </c>
      <c r="F2994" s="3"/>
    </row>
    <row r="2995" spans="1:6">
      <c r="A2995" s="2"/>
      <c r="B2995" s="2" t="s">
        <v>210</v>
      </c>
      <c r="C2995" s="2" t="s">
        <v>4717</v>
      </c>
      <c r="D2995" s="2" t="s">
        <v>212</v>
      </c>
      <c r="E2995" s="2" t="s">
        <v>118</v>
      </c>
      <c r="F2995" s="3"/>
    </row>
    <row r="2996" spans="1:6">
      <c r="A2996" s="2"/>
      <c r="B2996" s="2" t="s">
        <v>210</v>
      </c>
      <c r="C2996" s="2" t="s">
        <v>4717</v>
      </c>
      <c r="D2996" s="2" t="s">
        <v>212</v>
      </c>
      <c r="E2996" s="2" t="s">
        <v>118</v>
      </c>
      <c r="F2996" s="3"/>
    </row>
    <row r="2997" spans="1:6">
      <c r="A2997" s="2"/>
      <c r="B2997" s="2" t="s">
        <v>210</v>
      </c>
      <c r="C2997" s="2" t="s">
        <v>4717</v>
      </c>
      <c r="D2997" s="2" t="s">
        <v>212</v>
      </c>
      <c r="E2997" s="2" t="s">
        <v>118</v>
      </c>
      <c r="F2997" s="3"/>
    </row>
    <row r="2998" spans="1:6">
      <c r="A2998" s="2"/>
      <c r="B2998" s="2" t="s">
        <v>210</v>
      </c>
      <c r="C2998" s="2" t="s">
        <v>4717</v>
      </c>
      <c r="D2998" s="2" t="s">
        <v>212</v>
      </c>
      <c r="E2998" s="2" t="s">
        <v>118</v>
      </c>
      <c r="F2998" s="3"/>
    </row>
    <row r="2999" spans="1:6">
      <c r="A2999" s="2"/>
      <c r="B2999" s="2" t="s">
        <v>210</v>
      </c>
      <c r="C2999" s="2" t="s">
        <v>4717</v>
      </c>
      <c r="D2999" s="2" t="s">
        <v>212</v>
      </c>
      <c r="E2999" s="2" t="s">
        <v>118</v>
      </c>
      <c r="F2999" s="3"/>
    </row>
    <row r="3000" spans="1:6">
      <c r="A3000" s="2"/>
      <c r="B3000" s="2" t="s">
        <v>210</v>
      </c>
      <c r="C3000" s="2" t="s">
        <v>4717</v>
      </c>
      <c r="D3000" s="2" t="s">
        <v>212</v>
      </c>
      <c r="E3000" s="2" t="s">
        <v>118</v>
      </c>
      <c r="F3000" s="3"/>
    </row>
    <row r="3001" spans="1:6">
      <c r="A3001" s="2"/>
      <c r="B3001" s="2" t="s">
        <v>210</v>
      </c>
      <c r="C3001" s="2" t="s">
        <v>4717</v>
      </c>
      <c r="D3001" s="2" t="s">
        <v>212</v>
      </c>
      <c r="E3001" s="2" t="s">
        <v>118</v>
      </c>
      <c r="F3001" s="3"/>
    </row>
    <row r="3002" spans="1:6">
      <c r="A3002" s="2"/>
      <c r="B3002" s="2" t="s">
        <v>210</v>
      </c>
      <c r="C3002" s="2" t="s">
        <v>4717</v>
      </c>
      <c r="D3002" s="2" t="s">
        <v>212</v>
      </c>
      <c r="E3002" s="2" t="s">
        <v>118</v>
      </c>
      <c r="F3002" s="3"/>
    </row>
    <row r="3003" spans="1:6">
      <c r="A3003" s="2"/>
      <c r="B3003" s="2" t="s">
        <v>210</v>
      </c>
      <c r="C3003" s="2" t="s">
        <v>4717</v>
      </c>
      <c r="D3003" s="2" t="s">
        <v>212</v>
      </c>
      <c r="E3003" s="2" t="s">
        <v>118</v>
      </c>
      <c r="F3003" s="3"/>
    </row>
    <row r="3004" spans="1:6">
      <c r="A3004" s="2"/>
      <c r="B3004" s="2" t="s">
        <v>210</v>
      </c>
      <c r="C3004" s="2" t="s">
        <v>4717</v>
      </c>
      <c r="D3004" s="2" t="s">
        <v>212</v>
      </c>
      <c r="E3004" s="2" t="s">
        <v>118</v>
      </c>
      <c r="F3004" s="3"/>
    </row>
    <row r="3005" spans="1:6">
      <c r="A3005" s="2"/>
      <c r="B3005" s="2" t="s">
        <v>210</v>
      </c>
      <c r="C3005" s="2" t="s">
        <v>4717</v>
      </c>
      <c r="D3005" s="2" t="s">
        <v>212</v>
      </c>
      <c r="E3005" s="2" t="s">
        <v>118</v>
      </c>
      <c r="F3005" s="3"/>
    </row>
    <row r="3006" spans="1:6">
      <c r="A3006" s="2"/>
      <c r="B3006" s="2" t="s">
        <v>210</v>
      </c>
      <c r="C3006" s="2" t="s">
        <v>4717</v>
      </c>
      <c r="D3006" s="2" t="s">
        <v>212</v>
      </c>
      <c r="E3006" s="2" t="s">
        <v>118</v>
      </c>
      <c r="F3006" s="3"/>
    </row>
    <row r="3007" spans="1:6">
      <c r="A3007" s="2"/>
      <c r="B3007" s="2" t="s">
        <v>210</v>
      </c>
      <c r="C3007" s="2" t="s">
        <v>4717</v>
      </c>
      <c r="D3007" s="2" t="s">
        <v>212</v>
      </c>
      <c r="E3007" s="2" t="s">
        <v>118</v>
      </c>
      <c r="F3007" s="3"/>
    </row>
    <row r="3008" spans="1:6">
      <c r="A3008" s="2"/>
      <c r="B3008" s="2" t="s">
        <v>210</v>
      </c>
      <c r="C3008" s="2" t="s">
        <v>4717</v>
      </c>
      <c r="D3008" s="2" t="s">
        <v>212</v>
      </c>
      <c r="E3008" s="2" t="s">
        <v>118</v>
      </c>
      <c r="F3008" s="3"/>
    </row>
    <row r="3009" spans="1:6">
      <c r="A3009" s="2"/>
      <c r="B3009" s="2" t="s">
        <v>210</v>
      </c>
      <c r="C3009" s="2" t="s">
        <v>4717</v>
      </c>
      <c r="D3009" s="2" t="s">
        <v>212</v>
      </c>
      <c r="E3009" s="2" t="s">
        <v>118</v>
      </c>
      <c r="F3009" s="3"/>
    </row>
    <row r="3010" spans="1:6">
      <c r="A3010" s="2"/>
      <c r="B3010" s="2" t="s">
        <v>210</v>
      </c>
      <c r="C3010" s="2" t="s">
        <v>4717</v>
      </c>
      <c r="D3010" s="2" t="s">
        <v>212</v>
      </c>
      <c r="E3010" s="2" t="s">
        <v>118</v>
      </c>
      <c r="F3010" s="3"/>
    </row>
    <row r="3011" spans="1:6">
      <c r="A3011" s="2"/>
      <c r="B3011" s="2" t="s">
        <v>210</v>
      </c>
      <c r="C3011" s="2" t="s">
        <v>4717</v>
      </c>
      <c r="D3011" s="2" t="s">
        <v>212</v>
      </c>
      <c r="E3011" s="2" t="s">
        <v>118</v>
      </c>
      <c r="F3011" s="3"/>
    </row>
    <row r="3012" spans="1:6">
      <c r="A3012" s="2"/>
      <c r="B3012" s="2" t="s">
        <v>210</v>
      </c>
      <c r="C3012" s="2" t="s">
        <v>4717</v>
      </c>
      <c r="D3012" s="2" t="s">
        <v>212</v>
      </c>
      <c r="E3012" s="2" t="s">
        <v>118</v>
      </c>
      <c r="F3012" s="3"/>
    </row>
    <row r="3013" spans="1:6">
      <c r="A3013" s="2"/>
      <c r="B3013" s="2" t="s">
        <v>210</v>
      </c>
      <c r="C3013" s="2" t="s">
        <v>4717</v>
      </c>
      <c r="D3013" s="2" t="s">
        <v>212</v>
      </c>
      <c r="E3013" s="2" t="s">
        <v>118</v>
      </c>
      <c r="F3013" s="3"/>
    </row>
    <row r="3014" spans="1:6" ht="45">
      <c r="A3014" s="2" t="s">
        <v>4718</v>
      </c>
      <c r="B3014" s="2" t="s">
        <v>210</v>
      </c>
      <c r="C3014" s="4" t="s">
        <v>4719</v>
      </c>
      <c r="D3014" s="2" t="s">
        <v>212</v>
      </c>
      <c r="E3014" s="2" t="s">
        <v>4720</v>
      </c>
      <c r="F3014" s="3"/>
    </row>
    <row r="3015" spans="1:6" ht="45">
      <c r="A3015" s="2" t="s">
        <v>4721</v>
      </c>
      <c r="B3015" s="2" t="s">
        <v>210</v>
      </c>
      <c r="C3015" s="4" t="s">
        <v>4719</v>
      </c>
      <c r="D3015" s="2" t="s">
        <v>212</v>
      </c>
      <c r="E3015" s="2" t="s">
        <v>4720</v>
      </c>
      <c r="F3015" s="3"/>
    </row>
    <row r="3016" spans="1:6" ht="30">
      <c r="A3016" s="2" t="s">
        <v>4722</v>
      </c>
      <c r="B3016" s="2" t="s">
        <v>210</v>
      </c>
      <c r="C3016" s="4" t="s">
        <v>4723</v>
      </c>
      <c r="D3016" s="2" t="s">
        <v>212</v>
      </c>
      <c r="E3016" s="2" t="s">
        <v>4479</v>
      </c>
      <c r="F3016" s="3"/>
    </row>
    <row r="3017" spans="1:6">
      <c r="A3017" s="2" t="s">
        <v>4724</v>
      </c>
      <c r="B3017" s="2" t="s">
        <v>210</v>
      </c>
      <c r="C3017" s="2" t="s">
        <v>4725</v>
      </c>
      <c r="D3017" s="2" t="s">
        <v>212</v>
      </c>
      <c r="E3017" s="2" t="s">
        <v>454</v>
      </c>
      <c r="F3017" s="3"/>
    </row>
    <row r="3018" spans="1:6">
      <c r="A3018" s="2" t="s">
        <v>4726</v>
      </c>
      <c r="B3018" s="2" t="s">
        <v>210</v>
      </c>
      <c r="C3018" s="2" t="s">
        <v>4725</v>
      </c>
      <c r="D3018" s="2" t="s">
        <v>212</v>
      </c>
      <c r="E3018" s="2" t="s">
        <v>454</v>
      </c>
      <c r="F3018" s="3"/>
    </row>
    <row r="3019" spans="1:6">
      <c r="A3019" s="2" t="s">
        <v>4727</v>
      </c>
      <c r="B3019" s="2" t="s">
        <v>210</v>
      </c>
      <c r="C3019" s="2" t="s">
        <v>4725</v>
      </c>
      <c r="D3019" s="2" t="s">
        <v>212</v>
      </c>
      <c r="E3019" s="2" t="s">
        <v>454</v>
      </c>
      <c r="F3019" s="3"/>
    </row>
    <row r="3020" spans="1:6">
      <c r="A3020" s="2" t="s">
        <v>4728</v>
      </c>
      <c r="B3020" s="2" t="s">
        <v>210</v>
      </c>
      <c r="C3020" s="2" t="s">
        <v>4725</v>
      </c>
      <c r="D3020" s="2" t="s">
        <v>212</v>
      </c>
      <c r="E3020" s="2" t="s">
        <v>454</v>
      </c>
      <c r="F3020" s="3"/>
    </row>
    <row r="3021" spans="1:6">
      <c r="A3021" s="2" t="s">
        <v>4729</v>
      </c>
      <c r="B3021" s="2" t="s">
        <v>210</v>
      </c>
      <c r="C3021" s="2" t="s">
        <v>4730</v>
      </c>
      <c r="D3021" s="2" t="s">
        <v>212</v>
      </c>
      <c r="E3021" s="2" t="s">
        <v>2455</v>
      </c>
      <c r="F3021" s="3"/>
    </row>
    <row r="3022" spans="1:6">
      <c r="A3022" s="2" t="s">
        <v>2227</v>
      </c>
      <c r="B3022" s="2" t="s">
        <v>210</v>
      </c>
      <c r="C3022" s="2" t="s">
        <v>4731</v>
      </c>
      <c r="D3022" s="2" t="s">
        <v>212</v>
      </c>
      <c r="E3022" s="2" t="s">
        <v>1294</v>
      </c>
      <c r="F3022" s="3"/>
    </row>
    <row r="3023" spans="1:6">
      <c r="A3023" s="2" t="s">
        <v>2227</v>
      </c>
      <c r="B3023" s="2" t="s">
        <v>210</v>
      </c>
      <c r="C3023" s="2" t="s">
        <v>4732</v>
      </c>
      <c r="D3023" s="2" t="s">
        <v>212</v>
      </c>
      <c r="E3023" s="2" t="s">
        <v>1294</v>
      </c>
      <c r="F3023" s="3"/>
    </row>
    <row r="3024" spans="1:6">
      <c r="A3024" s="2" t="s">
        <v>2227</v>
      </c>
      <c r="B3024" s="2" t="s">
        <v>210</v>
      </c>
      <c r="C3024" s="2" t="s">
        <v>4732</v>
      </c>
      <c r="D3024" s="2" t="s">
        <v>212</v>
      </c>
      <c r="E3024" s="2" t="s">
        <v>1294</v>
      </c>
      <c r="F3024" s="3"/>
    </row>
    <row r="3025" spans="1:6">
      <c r="A3025" s="2" t="s">
        <v>4733</v>
      </c>
      <c r="B3025" s="2" t="s">
        <v>210</v>
      </c>
      <c r="C3025" s="2" t="s">
        <v>4734</v>
      </c>
      <c r="D3025" s="2" t="s">
        <v>219</v>
      </c>
      <c r="E3025" s="2" t="s">
        <v>396</v>
      </c>
      <c r="F3025" s="3"/>
    </row>
    <row r="3026" spans="1:6">
      <c r="A3026" s="2" t="s">
        <v>4735</v>
      </c>
      <c r="B3026" s="2" t="s">
        <v>210</v>
      </c>
      <c r="C3026" s="2" t="s">
        <v>4736</v>
      </c>
      <c r="D3026" s="2" t="s">
        <v>212</v>
      </c>
      <c r="E3026" s="2" t="s">
        <v>213</v>
      </c>
      <c r="F3026" s="3"/>
    </row>
    <row r="3027" spans="1:6">
      <c r="A3027" s="2" t="s">
        <v>4737</v>
      </c>
      <c r="B3027" s="2" t="s">
        <v>210</v>
      </c>
      <c r="C3027" s="2" t="s">
        <v>4738</v>
      </c>
      <c r="D3027" s="2" t="s">
        <v>212</v>
      </c>
      <c r="E3027" s="2" t="s">
        <v>471</v>
      </c>
      <c r="F3027" s="3"/>
    </row>
    <row r="3028" spans="1:6">
      <c r="A3028" s="2" t="s">
        <v>4739</v>
      </c>
      <c r="B3028" s="2" t="s">
        <v>210</v>
      </c>
      <c r="C3028" s="2" t="s">
        <v>4740</v>
      </c>
      <c r="D3028" s="2" t="s">
        <v>212</v>
      </c>
      <c r="E3028" s="2" t="s">
        <v>1623</v>
      </c>
      <c r="F3028" s="3"/>
    </row>
    <row r="3029" spans="1:6">
      <c r="A3029" s="2"/>
      <c r="B3029" s="2" t="s">
        <v>210</v>
      </c>
      <c r="C3029" s="2" t="s">
        <v>4741</v>
      </c>
      <c r="D3029" s="2" t="s">
        <v>212</v>
      </c>
      <c r="E3029" s="2" t="s">
        <v>118</v>
      </c>
      <c r="F3029" s="3"/>
    </row>
    <row r="3030" spans="1:6">
      <c r="A3030" s="2"/>
      <c r="B3030" s="2" t="s">
        <v>210</v>
      </c>
      <c r="C3030" s="2" t="s">
        <v>4742</v>
      </c>
      <c r="D3030" s="2" t="s">
        <v>212</v>
      </c>
      <c r="E3030" s="2" t="s">
        <v>118</v>
      </c>
      <c r="F3030" s="3"/>
    </row>
    <row r="3031" spans="1:6">
      <c r="A3031" s="2"/>
      <c r="B3031" s="2" t="s">
        <v>210</v>
      </c>
      <c r="C3031" s="2" t="s">
        <v>4743</v>
      </c>
      <c r="D3031" s="2" t="s">
        <v>212</v>
      </c>
      <c r="E3031" s="2" t="s">
        <v>531</v>
      </c>
      <c r="F3031" s="3"/>
    </row>
    <row r="3032" spans="1:6">
      <c r="A3032" s="2"/>
      <c r="B3032" s="2" t="s">
        <v>210</v>
      </c>
      <c r="C3032" s="2" t="s">
        <v>4744</v>
      </c>
      <c r="D3032" s="2" t="s">
        <v>212</v>
      </c>
      <c r="E3032" s="2" t="s">
        <v>118</v>
      </c>
      <c r="F3032" s="3"/>
    </row>
    <row r="3033" spans="1:6">
      <c r="A3033" s="2"/>
      <c r="B3033" s="2" t="s">
        <v>210</v>
      </c>
      <c r="C3033" s="2" t="s">
        <v>4745</v>
      </c>
      <c r="D3033" s="2" t="s">
        <v>212</v>
      </c>
      <c r="E3033" s="2" t="s">
        <v>118</v>
      </c>
      <c r="F3033" s="3"/>
    </row>
    <row r="3034" spans="1:6">
      <c r="A3034" s="2"/>
      <c r="B3034" s="2" t="s">
        <v>210</v>
      </c>
      <c r="C3034" s="2" t="s">
        <v>4746</v>
      </c>
      <c r="D3034" s="2" t="s">
        <v>212</v>
      </c>
      <c r="E3034" s="2" t="s">
        <v>118</v>
      </c>
      <c r="F3034" s="3"/>
    </row>
    <row r="3035" spans="1:6">
      <c r="A3035" s="2" t="s">
        <v>4747</v>
      </c>
      <c r="B3035" s="2" t="s">
        <v>210</v>
      </c>
      <c r="C3035" s="2" t="s">
        <v>4748</v>
      </c>
      <c r="D3035" s="2" t="s">
        <v>212</v>
      </c>
      <c r="E3035" s="2" t="s">
        <v>2307</v>
      </c>
      <c r="F3035" s="3"/>
    </row>
    <row r="3036" spans="1:6">
      <c r="A3036" s="2" t="s">
        <v>4737</v>
      </c>
      <c r="B3036" s="2" t="s">
        <v>210</v>
      </c>
      <c r="C3036" s="2" t="s">
        <v>4749</v>
      </c>
      <c r="D3036" s="2" t="s">
        <v>212</v>
      </c>
      <c r="E3036" s="2" t="s">
        <v>471</v>
      </c>
      <c r="F3036" s="3"/>
    </row>
    <row r="3037" spans="1:6">
      <c r="A3037" s="2" t="s">
        <v>4737</v>
      </c>
      <c r="B3037" s="2" t="s">
        <v>210</v>
      </c>
      <c r="C3037" s="2" t="s">
        <v>4749</v>
      </c>
      <c r="D3037" s="2" t="s">
        <v>212</v>
      </c>
      <c r="E3037" s="2" t="s">
        <v>471</v>
      </c>
      <c r="F3037" s="3"/>
    </row>
    <row r="3038" spans="1:6">
      <c r="A3038" s="2" t="s">
        <v>4737</v>
      </c>
      <c r="B3038" s="2" t="s">
        <v>210</v>
      </c>
      <c r="C3038" s="2" t="s">
        <v>4749</v>
      </c>
      <c r="D3038" s="2" t="s">
        <v>212</v>
      </c>
      <c r="E3038" s="2" t="s">
        <v>471</v>
      </c>
      <c r="F3038" s="3"/>
    </row>
    <row r="3039" spans="1:6">
      <c r="A3039" s="2" t="s">
        <v>4737</v>
      </c>
      <c r="B3039" s="2" t="s">
        <v>210</v>
      </c>
      <c r="C3039" s="2" t="s">
        <v>4749</v>
      </c>
      <c r="D3039" s="2" t="s">
        <v>212</v>
      </c>
      <c r="E3039" s="2" t="s">
        <v>471</v>
      </c>
      <c r="F3039" s="3"/>
    </row>
    <row r="3040" spans="1:6">
      <c r="A3040" s="2" t="s">
        <v>4737</v>
      </c>
      <c r="B3040" s="2" t="s">
        <v>210</v>
      </c>
      <c r="C3040" s="2" t="s">
        <v>4749</v>
      </c>
      <c r="D3040" s="2" t="s">
        <v>212</v>
      </c>
      <c r="E3040" s="2" t="s">
        <v>471</v>
      </c>
      <c r="F3040" s="3"/>
    </row>
    <row r="3041" spans="1:6">
      <c r="A3041" s="2" t="s">
        <v>4737</v>
      </c>
      <c r="B3041" s="2" t="s">
        <v>210</v>
      </c>
      <c r="C3041" s="2" t="s">
        <v>4749</v>
      </c>
      <c r="D3041" s="2" t="s">
        <v>212</v>
      </c>
      <c r="E3041" s="2" t="s">
        <v>471</v>
      </c>
      <c r="F3041" s="3"/>
    </row>
    <row r="3042" spans="1:6">
      <c r="A3042" s="2" t="s">
        <v>4737</v>
      </c>
      <c r="B3042" s="2" t="s">
        <v>210</v>
      </c>
      <c r="C3042" s="2" t="s">
        <v>4749</v>
      </c>
      <c r="D3042" s="2" t="s">
        <v>212</v>
      </c>
      <c r="E3042" s="2" t="s">
        <v>471</v>
      </c>
      <c r="F3042" s="3"/>
    </row>
    <row r="3043" spans="1:6">
      <c r="A3043" s="2" t="s">
        <v>4750</v>
      </c>
      <c r="B3043" s="2" t="s">
        <v>210</v>
      </c>
      <c r="C3043" s="2" t="s">
        <v>4751</v>
      </c>
      <c r="D3043" s="2" t="s">
        <v>212</v>
      </c>
      <c r="E3043" s="2" t="s">
        <v>2413</v>
      </c>
      <c r="F3043" s="3"/>
    </row>
    <row r="3044" spans="1:6">
      <c r="A3044" s="2"/>
      <c r="B3044" s="2" t="s">
        <v>210</v>
      </c>
      <c r="C3044" s="2" t="s">
        <v>4752</v>
      </c>
      <c r="D3044" s="2" t="s">
        <v>212</v>
      </c>
      <c r="E3044" s="2" t="s">
        <v>118</v>
      </c>
      <c r="F3044" s="3"/>
    </row>
    <row r="3045" spans="1:6">
      <c r="A3045" s="2" t="s">
        <v>4753</v>
      </c>
      <c r="B3045" s="2" t="s">
        <v>210</v>
      </c>
      <c r="C3045" s="2" t="s">
        <v>4754</v>
      </c>
      <c r="D3045" s="2" t="s">
        <v>212</v>
      </c>
      <c r="E3045" s="2" t="s">
        <v>231</v>
      </c>
      <c r="F3045" s="3"/>
    </row>
    <row r="3046" spans="1:6">
      <c r="A3046" s="2"/>
      <c r="B3046" s="2" t="s">
        <v>210</v>
      </c>
      <c r="C3046" s="2" t="s">
        <v>4755</v>
      </c>
      <c r="D3046" s="2" t="s">
        <v>212</v>
      </c>
      <c r="E3046" s="2" t="s">
        <v>118</v>
      </c>
      <c r="F3046" s="3"/>
    </row>
    <row r="3047" spans="1:6">
      <c r="A3047" s="2" t="s">
        <v>4756</v>
      </c>
      <c r="B3047" s="2" t="s">
        <v>210</v>
      </c>
      <c r="C3047" s="2" t="s">
        <v>4757</v>
      </c>
      <c r="D3047" s="2" t="s">
        <v>212</v>
      </c>
      <c r="E3047" s="2" t="s">
        <v>354</v>
      </c>
      <c r="F3047" s="3"/>
    </row>
    <row r="3048" spans="1:6">
      <c r="A3048" s="2" t="s">
        <v>4758</v>
      </c>
      <c r="B3048" s="2" t="s">
        <v>210</v>
      </c>
      <c r="C3048" s="2" t="s">
        <v>4759</v>
      </c>
      <c r="D3048" s="2" t="s">
        <v>212</v>
      </c>
      <c r="E3048" s="2" t="s">
        <v>118</v>
      </c>
      <c r="F3048" s="3"/>
    </row>
    <row r="3049" spans="1:6">
      <c r="A3049" s="2" t="s">
        <v>4760</v>
      </c>
      <c r="B3049" s="2" t="s">
        <v>210</v>
      </c>
      <c r="C3049" s="2" t="s">
        <v>4761</v>
      </c>
      <c r="D3049" s="2" t="s">
        <v>212</v>
      </c>
      <c r="E3049" s="2" t="s">
        <v>4762</v>
      </c>
      <c r="F3049" s="3"/>
    </row>
    <row r="3050" spans="1:6">
      <c r="A3050" s="2" t="s">
        <v>4763</v>
      </c>
      <c r="B3050" s="2" t="s">
        <v>210</v>
      </c>
      <c r="C3050" s="2" t="s">
        <v>4764</v>
      </c>
      <c r="D3050" s="2" t="s">
        <v>212</v>
      </c>
      <c r="E3050" s="2" t="s">
        <v>1365</v>
      </c>
      <c r="F3050" s="3"/>
    </row>
    <row r="3051" spans="1:6">
      <c r="A3051" s="2" t="s">
        <v>4765</v>
      </c>
      <c r="B3051" s="2" t="s">
        <v>210</v>
      </c>
      <c r="C3051" s="2" t="s">
        <v>4766</v>
      </c>
      <c r="D3051" s="2" t="s">
        <v>212</v>
      </c>
      <c r="E3051" s="2" t="s">
        <v>354</v>
      </c>
      <c r="F3051" s="3"/>
    </row>
    <row r="3052" spans="1:6">
      <c r="A3052" s="2" t="s">
        <v>4767</v>
      </c>
      <c r="B3052" s="2" t="s">
        <v>210</v>
      </c>
      <c r="C3052" s="2" t="s">
        <v>4766</v>
      </c>
      <c r="D3052" s="2" t="s">
        <v>212</v>
      </c>
      <c r="E3052" s="2" t="s">
        <v>354</v>
      </c>
      <c r="F3052" s="3"/>
    </row>
    <row r="3053" spans="1:6">
      <c r="A3053" s="2" t="s">
        <v>4768</v>
      </c>
      <c r="B3053" s="2" t="s">
        <v>210</v>
      </c>
      <c r="C3053" s="2" t="s">
        <v>4769</v>
      </c>
      <c r="D3053" s="2" t="s">
        <v>212</v>
      </c>
      <c r="E3053" s="2" t="s">
        <v>118</v>
      </c>
      <c r="F3053" s="3"/>
    </row>
    <row r="3054" spans="1:6">
      <c r="A3054" s="2"/>
      <c r="B3054" s="2" t="s">
        <v>210</v>
      </c>
      <c r="C3054" s="2" t="s">
        <v>4770</v>
      </c>
      <c r="D3054" s="2" t="s">
        <v>212</v>
      </c>
      <c r="E3054" s="2" t="s">
        <v>4771</v>
      </c>
      <c r="F3054" s="3"/>
    </row>
    <row r="3055" spans="1:6">
      <c r="A3055" s="2" t="s">
        <v>4772</v>
      </c>
      <c r="B3055" s="2" t="s">
        <v>210</v>
      </c>
      <c r="C3055" s="2" t="s">
        <v>4773</v>
      </c>
      <c r="D3055" s="2" t="s">
        <v>212</v>
      </c>
      <c r="E3055" s="2" t="s">
        <v>264</v>
      </c>
      <c r="F3055" s="3"/>
    </row>
    <row r="3056" spans="1:6">
      <c r="A3056" s="2" t="s">
        <v>4774</v>
      </c>
      <c r="B3056" s="2" t="s">
        <v>210</v>
      </c>
      <c r="C3056" s="2" t="s">
        <v>4775</v>
      </c>
      <c r="D3056" s="2" t="s">
        <v>212</v>
      </c>
      <c r="E3056" s="2" t="s">
        <v>246</v>
      </c>
      <c r="F3056" s="3"/>
    </row>
    <row r="3057" spans="1:6">
      <c r="A3057" s="2" t="s">
        <v>4776</v>
      </c>
      <c r="B3057" s="2" t="s">
        <v>210</v>
      </c>
      <c r="C3057" s="2" t="s">
        <v>4777</v>
      </c>
      <c r="D3057" s="2" t="s">
        <v>212</v>
      </c>
      <c r="E3057" s="2" t="s">
        <v>493</v>
      </c>
      <c r="F3057" s="3"/>
    </row>
    <row r="3058" spans="1:6">
      <c r="A3058" s="2" t="s">
        <v>4778</v>
      </c>
      <c r="B3058" s="2" t="s">
        <v>210</v>
      </c>
      <c r="C3058" s="2" t="s">
        <v>4779</v>
      </c>
      <c r="D3058" s="2" t="s">
        <v>212</v>
      </c>
      <c r="E3058" s="2" t="s">
        <v>1034</v>
      </c>
      <c r="F3058" s="3"/>
    </row>
    <row r="3059" spans="1:6">
      <c r="A3059" s="2" t="s">
        <v>4780</v>
      </c>
      <c r="B3059" s="2" t="s">
        <v>210</v>
      </c>
      <c r="C3059" s="2" t="s">
        <v>4781</v>
      </c>
      <c r="D3059" s="2" t="s">
        <v>212</v>
      </c>
      <c r="E3059" s="2" t="s">
        <v>46</v>
      </c>
      <c r="F3059" s="3"/>
    </row>
    <row r="3060" spans="1:6">
      <c r="A3060" s="2" t="s">
        <v>4782</v>
      </c>
      <c r="B3060" s="2" t="s">
        <v>210</v>
      </c>
      <c r="C3060" s="2" t="s">
        <v>4781</v>
      </c>
      <c r="D3060" s="2" t="s">
        <v>212</v>
      </c>
      <c r="E3060" s="2" t="s">
        <v>46</v>
      </c>
      <c r="F3060" s="3"/>
    </row>
    <row r="3061" spans="1:6">
      <c r="A3061" s="2" t="s">
        <v>4783</v>
      </c>
      <c r="B3061" s="2" t="s">
        <v>210</v>
      </c>
      <c r="C3061" s="2" t="s">
        <v>4784</v>
      </c>
      <c r="D3061" s="2" t="s">
        <v>212</v>
      </c>
      <c r="E3061" s="2" t="s">
        <v>118</v>
      </c>
      <c r="F3061" s="3"/>
    </row>
    <row r="3062" spans="1:6">
      <c r="A3062" s="2" t="s">
        <v>4785</v>
      </c>
      <c r="B3062" s="2" t="s">
        <v>210</v>
      </c>
      <c r="C3062" s="2" t="s">
        <v>4786</v>
      </c>
      <c r="D3062" s="2" t="s">
        <v>212</v>
      </c>
      <c r="E3062" s="2" t="s">
        <v>118</v>
      </c>
      <c r="F3062" s="3"/>
    </row>
    <row r="3063" spans="1:6">
      <c r="A3063" s="2" t="s">
        <v>4787</v>
      </c>
      <c r="B3063" s="2" t="s">
        <v>210</v>
      </c>
      <c r="C3063" s="2" t="s">
        <v>4788</v>
      </c>
      <c r="D3063" s="2" t="s">
        <v>212</v>
      </c>
      <c r="E3063" s="2" t="s">
        <v>327</v>
      </c>
      <c r="F3063" s="3"/>
    </row>
    <row r="3064" spans="1:6">
      <c r="A3064" s="2" t="s">
        <v>4789</v>
      </c>
      <c r="B3064" s="2" t="s">
        <v>210</v>
      </c>
      <c r="C3064" s="2" t="s">
        <v>4790</v>
      </c>
      <c r="D3064" s="2" t="s">
        <v>212</v>
      </c>
      <c r="E3064" s="2" t="s">
        <v>118</v>
      </c>
      <c r="F3064" s="3"/>
    </row>
    <row r="3065" spans="1:6">
      <c r="A3065" s="2" t="s">
        <v>4791</v>
      </c>
      <c r="B3065" s="2" t="s">
        <v>210</v>
      </c>
      <c r="C3065" s="2" t="s">
        <v>4792</v>
      </c>
      <c r="D3065" s="2" t="s">
        <v>4793</v>
      </c>
      <c r="E3065" s="2" t="s">
        <v>241</v>
      </c>
      <c r="F3065" s="3"/>
    </row>
    <row r="3066" spans="1:6">
      <c r="A3066" s="2"/>
      <c r="B3066" s="2" t="s">
        <v>210</v>
      </c>
      <c r="C3066" s="2" t="s">
        <v>4794</v>
      </c>
      <c r="D3066" s="2" t="s">
        <v>212</v>
      </c>
      <c r="E3066" s="2" t="s">
        <v>118</v>
      </c>
      <c r="F3066" s="3"/>
    </row>
    <row r="3067" spans="1:6">
      <c r="A3067" s="2" t="s">
        <v>4795</v>
      </c>
      <c r="B3067" s="2" t="s">
        <v>210</v>
      </c>
      <c r="C3067" s="2" t="s">
        <v>4796</v>
      </c>
      <c r="D3067" s="2" t="s">
        <v>212</v>
      </c>
      <c r="E3067" s="2" t="s">
        <v>118</v>
      </c>
      <c r="F3067" s="3"/>
    </row>
    <row r="3068" spans="1:6">
      <c r="A3068" s="2" t="s">
        <v>65</v>
      </c>
      <c r="B3068" s="2" t="s">
        <v>210</v>
      </c>
      <c r="C3068" s="2" t="s">
        <v>4797</v>
      </c>
      <c r="D3068" s="2" t="s">
        <v>4793</v>
      </c>
      <c r="E3068" s="2" t="s">
        <v>118</v>
      </c>
      <c r="F3068" s="3"/>
    </row>
    <row r="3069" spans="1:6">
      <c r="A3069" s="2" t="s">
        <v>4798</v>
      </c>
      <c r="B3069" s="2" t="s">
        <v>210</v>
      </c>
      <c r="C3069" s="2" t="s">
        <v>4799</v>
      </c>
      <c r="D3069" s="2" t="s">
        <v>4793</v>
      </c>
      <c r="E3069" s="2" t="s">
        <v>118</v>
      </c>
      <c r="F3069" s="3"/>
    </row>
    <row r="3070" spans="1:6">
      <c r="A3070" s="2" t="s">
        <v>4800</v>
      </c>
      <c r="B3070" s="2" t="s">
        <v>210</v>
      </c>
      <c r="C3070" s="2" t="s">
        <v>4801</v>
      </c>
      <c r="D3070" s="2" t="s">
        <v>4793</v>
      </c>
      <c r="E3070" s="2" t="s">
        <v>118</v>
      </c>
      <c r="F3070" s="3"/>
    </row>
    <row r="3071" spans="1:6">
      <c r="A3071" s="2" t="s">
        <v>4802</v>
      </c>
      <c r="B3071" s="2" t="s">
        <v>210</v>
      </c>
      <c r="C3071" s="2" t="s">
        <v>4803</v>
      </c>
      <c r="D3071" s="2" t="s">
        <v>212</v>
      </c>
      <c r="E3071" s="2" t="s">
        <v>349</v>
      </c>
      <c r="F3071" s="3"/>
    </row>
    <row r="3072" spans="1:6">
      <c r="A3072" s="2" t="s">
        <v>4804</v>
      </c>
      <c r="B3072" s="2" t="s">
        <v>210</v>
      </c>
      <c r="C3072" s="2" t="s">
        <v>4805</v>
      </c>
      <c r="D3072" s="2" t="s">
        <v>212</v>
      </c>
      <c r="E3072" s="2" t="s">
        <v>4806</v>
      </c>
      <c r="F3072" s="3"/>
    </row>
    <row r="3073" spans="1:6">
      <c r="A3073" s="2" t="s">
        <v>4807</v>
      </c>
      <c r="B3073" s="2" t="s">
        <v>210</v>
      </c>
      <c r="C3073" s="2" t="s">
        <v>4808</v>
      </c>
      <c r="D3073" s="2" t="s">
        <v>212</v>
      </c>
      <c r="E3073" s="2" t="s">
        <v>471</v>
      </c>
      <c r="F3073" s="3"/>
    </row>
    <row r="3074" spans="1:6">
      <c r="A3074" s="2" t="s">
        <v>4809</v>
      </c>
      <c r="B3074" s="2" t="s">
        <v>210</v>
      </c>
      <c r="C3074" s="2" t="s">
        <v>4810</v>
      </c>
      <c r="D3074" s="2" t="s">
        <v>212</v>
      </c>
      <c r="E3074" s="2" t="s">
        <v>2799</v>
      </c>
      <c r="F3074" s="3"/>
    </row>
    <row r="3075" spans="1:6">
      <c r="A3075" s="2" t="s">
        <v>4811</v>
      </c>
      <c r="B3075" s="2" t="s">
        <v>210</v>
      </c>
      <c r="C3075" s="2" t="s">
        <v>4810</v>
      </c>
      <c r="D3075" s="2" t="s">
        <v>212</v>
      </c>
      <c r="E3075" s="2" t="s">
        <v>2799</v>
      </c>
      <c r="F3075" s="3"/>
    </row>
    <row r="3076" spans="1:6">
      <c r="A3076" s="2" t="s">
        <v>4812</v>
      </c>
      <c r="B3076" s="2" t="s">
        <v>210</v>
      </c>
      <c r="C3076" s="2" t="s">
        <v>4810</v>
      </c>
      <c r="D3076" s="2" t="s">
        <v>212</v>
      </c>
      <c r="E3076" s="2" t="s">
        <v>2799</v>
      </c>
      <c r="F3076" s="3"/>
    </row>
    <row r="3077" spans="1:6">
      <c r="A3077" s="2" t="s">
        <v>4813</v>
      </c>
      <c r="B3077" s="2" t="s">
        <v>210</v>
      </c>
      <c r="C3077" s="2" t="s">
        <v>4814</v>
      </c>
      <c r="D3077" s="2" t="s">
        <v>212</v>
      </c>
      <c r="E3077" s="2" t="s">
        <v>4815</v>
      </c>
      <c r="F3077" s="3"/>
    </row>
    <row r="3078" spans="1:6">
      <c r="A3078" s="2" t="s">
        <v>4816</v>
      </c>
      <c r="B3078" s="2" t="s">
        <v>210</v>
      </c>
      <c r="C3078" s="2" t="s">
        <v>4817</v>
      </c>
      <c r="D3078" s="2" t="s">
        <v>212</v>
      </c>
      <c r="E3078" s="2" t="s">
        <v>358</v>
      </c>
      <c r="F3078" s="3"/>
    </row>
    <row r="3079" spans="1:6">
      <c r="A3079" s="2" t="s">
        <v>4818</v>
      </c>
      <c r="B3079" s="2" t="s">
        <v>210</v>
      </c>
      <c r="C3079" s="2" t="s">
        <v>4819</v>
      </c>
      <c r="D3079" s="2" t="s">
        <v>212</v>
      </c>
      <c r="E3079" s="2" t="s">
        <v>396</v>
      </c>
      <c r="F3079" s="3"/>
    </row>
    <row r="3080" spans="1:6">
      <c r="A3080" s="2"/>
      <c r="B3080" s="2" t="s">
        <v>210</v>
      </c>
      <c r="C3080" s="2" t="s">
        <v>4820</v>
      </c>
      <c r="D3080" s="2" t="s">
        <v>212</v>
      </c>
      <c r="E3080" s="2" t="s">
        <v>118</v>
      </c>
      <c r="F3080" s="3"/>
    </row>
    <row r="3081" spans="1:6">
      <c r="A3081" s="2" t="s">
        <v>4821</v>
      </c>
      <c r="B3081" s="2" t="s">
        <v>210</v>
      </c>
      <c r="C3081" s="2" t="s">
        <v>4822</v>
      </c>
      <c r="D3081" s="2" t="s">
        <v>212</v>
      </c>
      <c r="E3081" s="2" t="s">
        <v>415</v>
      </c>
      <c r="F3081" s="3"/>
    </row>
    <row r="3082" spans="1:6">
      <c r="A3082" s="2" t="s">
        <v>4823</v>
      </c>
      <c r="B3082" s="2" t="s">
        <v>210</v>
      </c>
      <c r="C3082" s="2" t="s">
        <v>4824</v>
      </c>
      <c r="D3082" s="2" t="s">
        <v>212</v>
      </c>
      <c r="E3082" s="2" t="s">
        <v>241</v>
      </c>
      <c r="F3082" s="3"/>
    </row>
    <row r="3083" spans="1:6">
      <c r="A3083" s="2" t="s">
        <v>4825</v>
      </c>
      <c r="B3083" s="2" t="s">
        <v>210</v>
      </c>
      <c r="C3083" s="2" t="s">
        <v>4826</v>
      </c>
      <c r="D3083" s="2" t="s">
        <v>212</v>
      </c>
      <c r="E3083" s="2" t="s">
        <v>258</v>
      </c>
      <c r="F3083" s="3"/>
    </row>
    <row r="3084" spans="1:6">
      <c r="A3084" s="2" t="s">
        <v>4827</v>
      </c>
      <c r="B3084" s="2" t="s">
        <v>210</v>
      </c>
      <c r="C3084" s="2" t="s">
        <v>4828</v>
      </c>
      <c r="D3084" s="2" t="s">
        <v>212</v>
      </c>
      <c r="E3084" s="2" t="s">
        <v>4033</v>
      </c>
      <c r="F3084" s="3"/>
    </row>
    <row r="3085" spans="1:6">
      <c r="A3085" s="2" t="s">
        <v>4829</v>
      </c>
      <c r="B3085" s="2" t="s">
        <v>210</v>
      </c>
      <c r="C3085" s="2" t="s">
        <v>4830</v>
      </c>
      <c r="D3085" s="2" t="s">
        <v>212</v>
      </c>
      <c r="E3085" s="2" t="s">
        <v>4044</v>
      </c>
      <c r="F3085" s="3"/>
    </row>
    <row r="3086" spans="1:6">
      <c r="A3086" s="2" t="s">
        <v>4831</v>
      </c>
      <c r="B3086" s="2" t="s">
        <v>210</v>
      </c>
      <c r="C3086" s="2" t="s">
        <v>4832</v>
      </c>
      <c r="D3086" s="2" t="s">
        <v>212</v>
      </c>
      <c r="E3086" s="2" t="s">
        <v>4036</v>
      </c>
      <c r="F3086" s="3"/>
    </row>
    <row r="3087" spans="1:6">
      <c r="A3087" s="2" t="s">
        <v>4833</v>
      </c>
      <c r="B3087" s="2" t="s">
        <v>210</v>
      </c>
      <c r="C3087" s="2" t="s">
        <v>4834</v>
      </c>
      <c r="D3087" s="2" t="s">
        <v>212</v>
      </c>
      <c r="E3087" s="2" t="s">
        <v>4049</v>
      </c>
      <c r="F3087" s="3"/>
    </row>
    <row r="3088" spans="1:6">
      <c r="A3088" s="2" t="s">
        <v>4835</v>
      </c>
      <c r="B3088" s="2" t="s">
        <v>210</v>
      </c>
      <c r="C3088" s="2" t="s">
        <v>4836</v>
      </c>
      <c r="D3088" s="2" t="s">
        <v>212</v>
      </c>
      <c r="E3088" s="2" t="s">
        <v>4055</v>
      </c>
      <c r="F3088" s="3"/>
    </row>
    <row r="3089" spans="1:6">
      <c r="A3089" s="2" t="s">
        <v>4837</v>
      </c>
      <c r="B3089" s="2" t="s">
        <v>210</v>
      </c>
      <c r="C3089" s="2" t="s">
        <v>4838</v>
      </c>
      <c r="D3089" s="2" t="s">
        <v>212</v>
      </c>
      <c r="E3089" s="2" t="s">
        <v>4036</v>
      </c>
      <c r="F3089" s="3"/>
    </row>
    <row r="3090" spans="1:6">
      <c r="A3090" s="2" t="s">
        <v>4839</v>
      </c>
      <c r="B3090" s="2" t="s">
        <v>210</v>
      </c>
      <c r="C3090" s="2" t="s">
        <v>4840</v>
      </c>
      <c r="D3090" s="2" t="s">
        <v>212</v>
      </c>
      <c r="E3090" s="2" t="s">
        <v>4036</v>
      </c>
      <c r="F3090" s="3"/>
    </row>
    <row r="3091" spans="1:6">
      <c r="A3091" s="2" t="s">
        <v>4841</v>
      </c>
      <c r="B3091" s="2" t="s">
        <v>210</v>
      </c>
      <c r="C3091" s="2" t="s">
        <v>4842</v>
      </c>
      <c r="D3091" s="2" t="s">
        <v>212</v>
      </c>
      <c r="E3091" s="2" t="s">
        <v>4843</v>
      </c>
      <c r="F3091" s="3"/>
    </row>
    <row r="3092" spans="1:6">
      <c r="A3092" s="2" t="s">
        <v>4844</v>
      </c>
      <c r="B3092" s="2" t="s">
        <v>210</v>
      </c>
      <c r="C3092" s="2" t="s">
        <v>4845</v>
      </c>
      <c r="D3092" s="2" t="s">
        <v>212</v>
      </c>
      <c r="E3092" s="2" t="s">
        <v>4044</v>
      </c>
      <c r="F3092" s="3"/>
    </row>
    <row r="3093" spans="1:6">
      <c r="A3093" s="2" t="s">
        <v>4846</v>
      </c>
      <c r="B3093" s="2" t="s">
        <v>210</v>
      </c>
      <c r="C3093" s="2" t="s">
        <v>4847</v>
      </c>
      <c r="D3093" s="2" t="s">
        <v>212</v>
      </c>
      <c r="E3093" s="2" t="s">
        <v>4044</v>
      </c>
      <c r="F3093" s="3"/>
    </row>
    <row r="3094" spans="1:6">
      <c r="A3094" s="2" t="s">
        <v>4848</v>
      </c>
      <c r="B3094" s="2" t="s">
        <v>210</v>
      </c>
      <c r="C3094" s="2" t="s">
        <v>4849</v>
      </c>
      <c r="D3094" s="2" t="s">
        <v>212</v>
      </c>
      <c r="E3094" s="2" t="s">
        <v>4843</v>
      </c>
      <c r="F3094" s="3"/>
    </row>
    <row r="3095" spans="1:6">
      <c r="A3095" s="2" t="s">
        <v>4850</v>
      </c>
      <c r="B3095" s="2" t="s">
        <v>210</v>
      </c>
      <c r="C3095" s="2" t="s">
        <v>4851</v>
      </c>
      <c r="D3095" s="2" t="s">
        <v>212</v>
      </c>
      <c r="E3095" s="2" t="s">
        <v>4049</v>
      </c>
      <c r="F3095" s="3"/>
    </row>
    <row r="3096" spans="1:6">
      <c r="A3096" s="2" t="s">
        <v>4852</v>
      </c>
      <c r="B3096" s="2" t="s">
        <v>210</v>
      </c>
      <c r="C3096" s="2" t="s">
        <v>4853</v>
      </c>
      <c r="D3096" s="2" t="s">
        <v>212</v>
      </c>
      <c r="E3096" s="2" t="s">
        <v>4044</v>
      </c>
      <c r="F3096" s="3"/>
    </row>
    <row r="3097" spans="1:6">
      <c r="A3097" s="2" t="s">
        <v>4854</v>
      </c>
      <c r="B3097" s="2" t="s">
        <v>210</v>
      </c>
      <c r="C3097" s="2" t="s">
        <v>4855</v>
      </c>
      <c r="D3097" s="2" t="s">
        <v>212</v>
      </c>
      <c r="E3097" s="2" t="s">
        <v>4055</v>
      </c>
      <c r="F3097" s="3"/>
    </row>
    <row r="3098" spans="1:6">
      <c r="A3098" s="2" t="s">
        <v>4856</v>
      </c>
      <c r="B3098" s="2" t="s">
        <v>210</v>
      </c>
      <c r="C3098" s="2" t="s">
        <v>4857</v>
      </c>
      <c r="D3098" s="2" t="s">
        <v>212</v>
      </c>
      <c r="E3098" s="2" t="s">
        <v>4049</v>
      </c>
      <c r="F3098" s="3"/>
    </row>
    <row r="3099" spans="1:6">
      <c r="A3099" s="2" t="s">
        <v>4858</v>
      </c>
      <c r="B3099" s="2" t="s">
        <v>210</v>
      </c>
      <c r="C3099" s="2" t="s">
        <v>4859</v>
      </c>
      <c r="D3099" s="2" t="s">
        <v>212</v>
      </c>
      <c r="E3099" s="2" t="s">
        <v>213</v>
      </c>
      <c r="F3099" s="3"/>
    </row>
    <row r="3100" spans="1:6">
      <c r="A3100" s="2" t="s">
        <v>4860</v>
      </c>
      <c r="B3100" s="2" t="s">
        <v>210</v>
      </c>
      <c r="C3100" s="2" t="s">
        <v>4861</v>
      </c>
      <c r="D3100" s="2" t="s">
        <v>212</v>
      </c>
      <c r="E3100" s="2" t="s">
        <v>986</v>
      </c>
      <c r="F3100" s="3"/>
    </row>
    <row r="3101" spans="1:6">
      <c r="A3101" s="2" t="s">
        <v>4862</v>
      </c>
      <c r="B3101" s="2" t="s">
        <v>210</v>
      </c>
      <c r="C3101" s="2" t="s">
        <v>4863</v>
      </c>
      <c r="D3101" s="2" t="s">
        <v>212</v>
      </c>
      <c r="E3101" s="2" t="s">
        <v>4864</v>
      </c>
      <c r="F3101" s="3"/>
    </row>
    <row r="3102" spans="1:6">
      <c r="A3102" s="2" t="s">
        <v>4865</v>
      </c>
      <c r="B3102" s="2" t="s">
        <v>210</v>
      </c>
      <c r="C3102" s="2" t="s">
        <v>4866</v>
      </c>
      <c r="D3102" s="2" t="s">
        <v>212</v>
      </c>
      <c r="E3102" s="2" t="s">
        <v>496</v>
      </c>
      <c r="F3102" s="3"/>
    </row>
    <row r="3103" spans="1:6">
      <c r="A3103" s="2" t="s">
        <v>4867</v>
      </c>
      <c r="B3103" s="2" t="s">
        <v>210</v>
      </c>
      <c r="C3103" s="2" t="s">
        <v>4868</v>
      </c>
      <c r="D3103" s="2" t="s">
        <v>212</v>
      </c>
      <c r="E3103" s="2" t="s">
        <v>986</v>
      </c>
      <c r="F3103" s="3"/>
    </row>
    <row r="3104" spans="1:6">
      <c r="A3104" s="2" t="s">
        <v>4869</v>
      </c>
      <c r="B3104" s="2" t="s">
        <v>210</v>
      </c>
      <c r="C3104" s="2" t="s">
        <v>4870</v>
      </c>
      <c r="D3104" s="2" t="s">
        <v>212</v>
      </c>
      <c r="E3104" s="2" t="s">
        <v>4871</v>
      </c>
      <c r="F3104" s="3"/>
    </row>
    <row r="3105" spans="1:6">
      <c r="A3105" s="2" t="s">
        <v>4872</v>
      </c>
      <c r="B3105" s="2" t="s">
        <v>210</v>
      </c>
      <c r="C3105" s="2" t="s">
        <v>4873</v>
      </c>
      <c r="D3105" s="2" t="s">
        <v>212</v>
      </c>
      <c r="E3105" s="2" t="s">
        <v>4464</v>
      </c>
      <c r="F3105" s="3"/>
    </row>
    <row r="3106" spans="1:6">
      <c r="A3106" s="2" t="s">
        <v>4874</v>
      </c>
      <c r="B3106" s="2" t="s">
        <v>210</v>
      </c>
      <c r="C3106" s="2" t="s">
        <v>4873</v>
      </c>
      <c r="D3106" s="2" t="s">
        <v>212</v>
      </c>
      <c r="E3106" s="2" t="s">
        <v>4464</v>
      </c>
      <c r="F3106" s="3"/>
    </row>
    <row r="3107" spans="1:6">
      <c r="A3107" s="2" t="s">
        <v>4875</v>
      </c>
      <c r="B3107" s="2" t="s">
        <v>210</v>
      </c>
      <c r="C3107" s="2" t="s">
        <v>4876</v>
      </c>
      <c r="D3107" s="2" t="s">
        <v>212</v>
      </c>
      <c r="E3107" s="2" t="s">
        <v>2690</v>
      </c>
      <c r="F3107" s="3"/>
    </row>
    <row r="3108" spans="1:6">
      <c r="A3108" s="2" t="s">
        <v>4877</v>
      </c>
      <c r="B3108" s="2" t="s">
        <v>210</v>
      </c>
      <c r="C3108" s="2" t="s">
        <v>4878</v>
      </c>
      <c r="D3108" s="2" t="s">
        <v>212</v>
      </c>
      <c r="E3108" s="2" t="s">
        <v>4879</v>
      </c>
      <c r="F3108" s="3"/>
    </row>
    <row r="3109" spans="1:6">
      <c r="A3109" s="2" t="s">
        <v>4880</v>
      </c>
      <c r="B3109" s="2" t="s">
        <v>210</v>
      </c>
      <c r="C3109" s="2" t="s">
        <v>4881</v>
      </c>
      <c r="D3109" s="2" t="s">
        <v>219</v>
      </c>
      <c r="E3109" s="2" t="s">
        <v>4882</v>
      </c>
      <c r="F3109" s="3"/>
    </row>
    <row r="3110" spans="1:6">
      <c r="A3110" s="2" t="s">
        <v>4883</v>
      </c>
      <c r="B3110" s="2" t="s">
        <v>210</v>
      </c>
      <c r="C3110" s="2" t="s">
        <v>4884</v>
      </c>
      <c r="D3110" s="2" t="s">
        <v>212</v>
      </c>
      <c r="E3110" s="2" t="s">
        <v>213</v>
      </c>
      <c r="F3110" s="3"/>
    </row>
    <row r="3111" spans="1:6">
      <c r="A3111" s="2" t="s">
        <v>4885</v>
      </c>
      <c r="B3111" s="2" t="s">
        <v>210</v>
      </c>
      <c r="C3111" s="2" t="s">
        <v>4886</v>
      </c>
      <c r="D3111" s="2" t="s">
        <v>212</v>
      </c>
      <c r="E3111" s="2" t="s">
        <v>349</v>
      </c>
      <c r="F3111" s="3"/>
    </row>
    <row r="3112" spans="1:6">
      <c r="A3112" s="2" t="s">
        <v>4887</v>
      </c>
      <c r="B3112" s="2" t="s">
        <v>210</v>
      </c>
      <c r="C3112" s="2" t="s">
        <v>4888</v>
      </c>
      <c r="D3112" s="2" t="s">
        <v>219</v>
      </c>
      <c r="E3112" s="2" t="s">
        <v>396</v>
      </c>
      <c r="F3112" s="3"/>
    </row>
    <row r="3113" spans="1:6">
      <c r="A3113" s="2" t="s">
        <v>4889</v>
      </c>
      <c r="B3113" s="2" t="s">
        <v>210</v>
      </c>
      <c r="C3113" s="2" t="s">
        <v>4890</v>
      </c>
      <c r="D3113" s="2" t="s">
        <v>212</v>
      </c>
      <c r="E3113" s="2" t="s">
        <v>223</v>
      </c>
      <c r="F3113" s="3"/>
    </row>
    <row r="3114" spans="1:6">
      <c r="A3114" s="2" t="s">
        <v>4891</v>
      </c>
      <c r="B3114" s="2" t="s">
        <v>210</v>
      </c>
      <c r="C3114" s="2" t="s">
        <v>4890</v>
      </c>
      <c r="D3114" s="2" t="s">
        <v>212</v>
      </c>
      <c r="E3114" s="2" t="s">
        <v>223</v>
      </c>
      <c r="F3114" s="3"/>
    </row>
    <row r="3115" spans="1:6">
      <c r="A3115" s="2" t="s">
        <v>4892</v>
      </c>
      <c r="B3115" s="2" t="s">
        <v>210</v>
      </c>
      <c r="C3115" s="2" t="s">
        <v>4890</v>
      </c>
      <c r="D3115" s="2" t="s">
        <v>212</v>
      </c>
      <c r="E3115" s="2" t="s">
        <v>223</v>
      </c>
      <c r="F3115" s="3"/>
    </row>
    <row r="3116" spans="1:6">
      <c r="A3116" s="2" t="s">
        <v>4893</v>
      </c>
      <c r="B3116" s="2" t="s">
        <v>210</v>
      </c>
      <c r="C3116" s="2" t="s">
        <v>4890</v>
      </c>
      <c r="D3116" s="2" t="s">
        <v>212</v>
      </c>
      <c r="E3116" s="2" t="s">
        <v>223</v>
      </c>
      <c r="F3116" s="3"/>
    </row>
    <row r="3117" spans="1:6">
      <c r="A3117" s="2" t="s">
        <v>4894</v>
      </c>
      <c r="B3117" s="2" t="s">
        <v>210</v>
      </c>
      <c r="C3117" s="2" t="s">
        <v>4890</v>
      </c>
      <c r="D3117" s="2" t="s">
        <v>212</v>
      </c>
      <c r="E3117" s="2" t="s">
        <v>223</v>
      </c>
      <c r="F3117" s="3"/>
    </row>
    <row r="3118" spans="1:6">
      <c r="A3118" s="2" t="s">
        <v>4895</v>
      </c>
      <c r="B3118" s="2" t="s">
        <v>210</v>
      </c>
      <c r="C3118" s="2" t="s">
        <v>4896</v>
      </c>
      <c r="D3118" s="2" t="s">
        <v>212</v>
      </c>
      <c r="E3118" s="2" t="s">
        <v>213</v>
      </c>
      <c r="F3118" s="3"/>
    </row>
    <row r="3119" spans="1:6">
      <c r="A3119" s="2" t="s">
        <v>4897</v>
      </c>
      <c r="B3119" s="2" t="s">
        <v>210</v>
      </c>
      <c r="C3119" s="2" t="s">
        <v>4898</v>
      </c>
      <c r="D3119" s="2" t="s">
        <v>212</v>
      </c>
      <c r="E3119" s="2" t="s">
        <v>1018</v>
      </c>
      <c r="F3119" s="3"/>
    </row>
    <row r="3120" spans="1:6">
      <c r="A3120" s="2" t="s">
        <v>4899</v>
      </c>
      <c r="B3120" s="2" t="s">
        <v>210</v>
      </c>
      <c r="C3120" s="2" t="s">
        <v>4898</v>
      </c>
      <c r="D3120" s="2" t="s">
        <v>212</v>
      </c>
      <c r="E3120" s="2" t="s">
        <v>1018</v>
      </c>
      <c r="F3120" s="3"/>
    </row>
    <row r="3121" spans="1:6">
      <c r="A3121" s="2" t="s">
        <v>4900</v>
      </c>
      <c r="B3121" s="2" t="s">
        <v>210</v>
      </c>
      <c r="C3121" s="2" t="s">
        <v>4898</v>
      </c>
      <c r="D3121" s="2" t="s">
        <v>212</v>
      </c>
      <c r="E3121" s="2" t="s">
        <v>1018</v>
      </c>
      <c r="F3121" s="3"/>
    </row>
    <row r="3122" spans="1:6">
      <c r="A3122" s="2" t="s">
        <v>4901</v>
      </c>
      <c r="B3122" s="2" t="s">
        <v>210</v>
      </c>
      <c r="C3122" s="2" t="s">
        <v>4898</v>
      </c>
      <c r="D3122" s="2" t="s">
        <v>212</v>
      </c>
      <c r="E3122" s="2" t="s">
        <v>1018</v>
      </c>
      <c r="F3122" s="3"/>
    </row>
    <row r="3123" spans="1:6">
      <c r="A3123" s="2" t="s">
        <v>4902</v>
      </c>
      <c r="B3123" s="2" t="s">
        <v>210</v>
      </c>
      <c r="C3123" s="2" t="s">
        <v>4898</v>
      </c>
      <c r="D3123" s="2" t="s">
        <v>212</v>
      </c>
      <c r="E3123" s="2" t="s">
        <v>1018</v>
      </c>
      <c r="F3123" s="3"/>
    </row>
    <row r="3124" spans="1:6">
      <c r="A3124" s="2" t="s">
        <v>2198</v>
      </c>
      <c r="B3124" s="2" t="s">
        <v>210</v>
      </c>
      <c r="C3124" s="2" t="s">
        <v>4898</v>
      </c>
      <c r="D3124" s="2" t="s">
        <v>212</v>
      </c>
      <c r="E3124" s="2" t="s">
        <v>1018</v>
      </c>
      <c r="F3124" s="3"/>
    </row>
    <row r="3125" spans="1:6">
      <c r="A3125" s="2" t="s">
        <v>4903</v>
      </c>
      <c r="B3125" s="2" t="s">
        <v>210</v>
      </c>
      <c r="C3125" s="2" t="s">
        <v>4904</v>
      </c>
      <c r="D3125" s="2" t="s">
        <v>212</v>
      </c>
      <c r="E3125" s="2" t="s">
        <v>118</v>
      </c>
      <c r="F3125" s="3"/>
    </row>
    <row r="3126" spans="1:6">
      <c r="A3126" s="2" t="s">
        <v>4905</v>
      </c>
      <c r="B3126" s="2" t="s">
        <v>210</v>
      </c>
      <c r="C3126" s="2" t="s">
        <v>4906</v>
      </c>
      <c r="D3126" s="2" t="s">
        <v>212</v>
      </c>
      <c r="E3126" s="2" t="s">
        <v>501</v>
      </c>
      <c r="F3126" s="3"/>
    </row>
    <row r="3127" spans="1:6">
      <c r="A3127" s="2" t="s">
        <v>4907</v>
      </c>
      <c r="B3127" s="2" t="s">
        <v>210</v>
      </c>
      <c r="C3127" s="2" t="s">
        <v>4908</v>
      </c>
      <c r="D3127" s="2" t="s">
        <v>212</v>
      </c>
      <c r="E3127" s="2" t="s">
        <v>118</v>
      </c>
      <c r="F3127" s="3"/>
    </row>
    <row r="3128" spans="1:6">
      <c r="A3128" s="2" t="s">
        <v>4909</v>
      </c>
      <c r="B3128" s="2" t="s">
        <v>210</v>
      </c>
      <c r="C3128" s="2" t="s">
        <v>4908</v>
      </c>
      <c r="D3128" s="2" t="s">
        <v>212</v>
      </c>
      <c r="E3128" s="2" t="s">
        <v>118</v>
      </c>
      <c r="F3128" s="3"/>
    </row>
    <row r="3129" spans="1:6">
      <c r="A3129" s="2" t="s">
        <v>4910</v>
      </c>
      <c r="B3129" s="2" t="s">
        <v>210</v>
      </c>
      <c r="C3129" s="2" t="s">
        <v>4911</v>
      </c>
      <c r="D3129" s="2" t="s">
        <v>212</v>
      </c>
      <c r="E3129" s="2" t="s">
        <v>1547</v>
      </c>
      <c r="F3129" s="3"/>
    </row>
    <row r="3130" spans="1:6">
      <c r="A3130" s="2" t="s">
        <v>4912</v>
      </c>
      <c r="B3130" s="2" t="s">
        <v>210</v>
      </c>
      <c r="C3130" s="2" t="s">
        <v>4913</v>
      </c>
      <c r="D3130" s="2" t="s">
        <v>212</v>
      </c>
      <c r="E3130" s="2" t="s">
        <v>2124</v>
      </c>
      <c r="F3130" s="3"/>
    </row>
    <row r="3131" spans="1:6">
      <c r="A3131" s="2" t="s">
        <v>4914</v>
      </c>
      <c r="B3131" s="2" t="s">
        <v>210</v>
      </c>
      <c r="C3131" s="2" t="s">
        <v>4915</v>
      </c>
      <c r="D3131" s="2" t="s">
        <v>212</v>
      </c>
      <c r="E3131" s="2" t="s">
        <v>3409</v>
      </c>
      <c r="F3131" s="3"/>
    </row>
    <row r="3132" spans="1:6">
      <c r="A3132" s="2"/>
      <c r="B3132" s="2" t="s">
        <v>210</v>
      </c>
      <c r="C3132" s="2" t="s">
        <v>4916</v>
      </c>
      <c r="D3132" s="2" t="s">
        <v>212</v>
      </c>
      <c r="E3132" s="2" t="s">
        <v>118</v>
      </c>
      <c r="F3132" s="3"/>
    </row>
    <row r="3133" spans="1:6">
      <c r="A3133" s="2" t="s">
        <v>4917</v>
      </c>
      <c r="B3133" s="2" t="s">
        <v>210</v>
      </c>
      <c r="C3133" s="2" t="s">
        <v>4916</v>
      </c>
      <c r="D3133" s="2" t="s">
        <v>212</v>
      </c>
      <c r="E3133" s="2" t="s">
        <v>231</v>
      </c>
      <c r="F3133" s="3"/>
    </row>
    <row r="3134" spans="1:6">
      <c r="A3134" s="2" t="s">
        <v>4918</v>
      </c>
      <c r="B3134" s="2" t="s">
        <v>210</v>
      </c>
      <c r="C3134" s="2" t="s">
        <v>4916</v>
      </c>
      <c r="D3134" s="2" t="s">
        <v>212</v>
      </c>
      <c r="E3134" s="2" t="s">
        <v>493</v>
      </c>
      <c r="F3134" s="3"/>
    </row>
    <row r="3135" spans="1:6">
      <c r="A3135" s="2" t="s">
        <v>4919</v>
      </c>
      <c r="B3135" s="2" t="s">
        <v>210</v>
      </c>
      <c r="C3135" s="2" t="s">
        <v>4916</v>
      </c>
      <c r="D3135" s="2" t="s">
        <v>212</v>
      </c>
      <c r="E3135" s="2" t="s">
        <v>1294</v>
      </c>
      <c r="F3135" s="3"/>
    </row>
    <row r="3136" spans="1:6">
      <c r="A3136" s="2" t="s">
        <v>4920</v>
      </c>
      <c r="B3136" s="2" t="s">
        <v>210</v>
      </c>
      <c r="C3136" s="2" t="s">
        <v>4916</v>
      </c>
      <c r="D3136" s="2" t="s">
        <v>212</v>
      </c>
      <c r="E3136" s="2" t="s">
        <v>1466</v>
      </c>
      <c r="F3136" s="3"/>
    </row>
    <row r="3137" spans="1:6">
      <c r="A3137" s="2" t="s">
        <v>4921</v>
      </c>
      <c r="B3137" s="2" t="s">
        <v>210</v>
      </c>
      <c r="C3137" s="2" t="s">
        <v>4916</v>
      </c>
      <c r="D3137" s="2" t="s">
        <v>212</v>
      </c>
      <c r="E3137" s="2" t="s">
        <v>213</v>
      </c>
      <c r="F3137" s="3"/>
    </row>
    <row r="3138" spans="1:6">
      <c r="A3138" s="2" t="s">
        <v>4922</v>
      </c>
      <c r="B3138" s="2" t="s">
        <v>210</v>
      </c>
      <c r="C3138" s="2" t="s">
        <v>4916</v>
      </c>
      <c r="D3138" s="2" t="s">
        <v>212</v>
      </c>
      <c r="E3138" s="2" t="s">
        <v>1493</v>
      </c>
      <c r="F3138" s="3"/>
    </row>
    <row r="3139" spans="1:6">
      <c r="A3139" s="2" t="s">
        <v>4923</v>
      </c>
      <c r="B3139" s="2" t="s">
        <v>210</v>
      </c>
      <c r="C3139" s="2" t="s">
        <v>4916</v>
      </c>
      <c r="D3139" s="2" t="s">
        <v>212</v>
      </c>
      <c r="E3139" s="2" t="s">
        <v>267</v>
      </c>
      <c r="F3139" s="3"/>
    </row>
    <row r="3140" spans="1:6">
      <c r="A3140" s="2" t="s">
        <v>4924</v>
      </c>
      <c r="B3140" s="2" t="s">
        <v>210</v>
      </c>
      <c r="C3140" s="2" t="s">
        <v>4916</v>
      </c>
      <c r="D3140" s="2" t="s">
        <v>212</v>
      </c>
      <c r="E3140" s="2" t="s">
        <v>2966</v>
      </c>
      <c r="F3140" s="3"/>
    </row>
    <row r="3141" spans="1:6">
      <c r="A3141" s="2" t="s">
        <v>4925</v>
      </c>
      <c r="B3141" s="2" t="s">
        <v>210</v>
      </c>
      <c r="C3141" s="2" t="s">
        <v>4916</v>
      </c>
      <c r="D3141" s="2" t="s">
        <v>212</v>
      </c>
      <c r="E3141" s="2" t="s">
        <v>231</v>
      </c>
      <c r="F3141" s="3"/>
    </row>
    <row r="3142" spans="1:6">
      <c r="A3142" s="2" t="s">
        <v>4926</v>
      </c>
      <c r="B3142" s="2" t="s">
        <v>210</v>
      </c>
      <c r="C3142" s="2" t="s">
        <v>4916</v>
      </c>
      <c r="D3142" s="2" t="s">
        <v>212</v>
      </c>
      <c r="E3142" s="2" t="s">
        <v>1359</v>
      </c>
      <c r="F3142" s="3"/>
    </row>
    <row r="3143" spans="1:6">
      <c r="A3143" s="2" t="s">
        <v>4927</v>
      </c>
      <c r="B3143" s="2" t="s">
        <v>210</v>
      </c>
      <c r="C3143" s="2" t="s">
        <v>4916</v>
      </c>
      <c r="D3143" s="2" t="s">
        <v>212</v>
      </c>
      <c r="E3143" s="2" t="s">
        <v>1354</v>
      </c>
      <c r="F3143" s="3"/>
    </row>
    <row r="3144" spans="1:6">
      <c r="A3144" s="2" t="s">
        <v>4928</v>
      </c>
      <c r="B3144" s="2" t="s">
        <v>210</v>
      </c>
      <c r="C3144" s="2" t="s">
        <v>4916</v>
      </c>
      <c r="D3144" s="2" t="s">
        <v>212</v>
      </c>
      <c r="E3144" s="2" t="s">
        <v>64</v>
      </c>
      <c r="F3144" s="3"/>
    </row>
    <row r="3145" spans="1:6">
      <c r="A3145" s="2" t="s">
        <v>4929</v>
      </c>
      <c r="B3145" s="2" t="s">
        <v>210</v>
      </c>
      <c r="C3145" s="2" t="s">
        <v>4930</v>
      </c>
      <c r="D3145" s="2" t="s">
        <v>212</v>
      </c>
      <c r="E3145" s="2" t="s">
        <v>267</v>
      </c>
      <c r="F3145" s="3"/>
    </row>
    <row r="3146" spans="1:6">
      <c r="A3146" s="2" t="s">
        <v>4931</v>
      </c>
      <c r="B3146" s="2" t="s">
        <v>210</v>
      </c>
      <c r="C3146" s="2" t="s">
        <v>4932</v>
      </c>
      <c r="D3146" s="2" t="s">
        <v>212</v>
      </c>
      <c r="E3146" s="2" t="s">
        <v>267</v>
      </c>
      <c r="F3146" s="3"/>
    </row>
    <row r="3147" spans="1:6">
      <c r="A3147" s="2" t="s">
        <v>4933</v>
      </c>
      <c r="B3147" s="2" t="s">
        <v>210</v>
      </c>
      <c r="C3147" s="2" t="s">
        <v>4934</v>
      </c>
      <c r="D3147" s="2" t="s">
        <v>212</v>
      </c>
      <c r="E3147" s="2" t="s">
        <v>1332</v>
      </c>
      <c r="F3147" s="3"/>
    </row>
    <row r="3148" spans="1:6">
      <c r="A3148" s="2" t="s">
        <v>4935</v>
      </c>
      <c r="B3148" s="2" t="s">
        <v>210</v>
      </c>
      <c r="C3148" s="2" t="s">
        <v>4936</v>
      </c>
      <c r="D3148" s="2" t="s">
        <v>212</v>
      </c>
      <c r="E3148" s="2" t="s">
        <v>267</v>
      </c>
      <c r="F3148" s="3"/>
    </row>
    <row r="3149" spans="1:6">
      <c r="A3149" s="2" t="s">
        <v>4937</v>
      </c>
      <c r="B3149" s="2" t="s">
        <v>210</v>
      </c>
      <c r="C3149" s="2" t="s">
        <v>4938</v>
      </c>
      <c r="D3149" s="2" t="s">
        <v>212</v>
      </c>
      <c r="E3149" s="2" t="s">
        <v>267</v>
      </c>
      <c r="F3149" s="3"/>
    </row>
    <row r="3150" spans="1:6">
      <c r="A3150" s="2" t="s">
        <v>4939</v>
      </c>
      <c r="B3150" s="2" t="s">
        <v>210</v>
      </c>
      <c r="C3150" s="2" t="s">
        <v>4940</v>
      </c>
      <c r="D3150" s="2" t="s">
        <v>212</v>
      </c>
      <c r="E3150" s="2" t="s">
        <v>267</v>
      </c>
      <c r="F3150" s="3"/>
    </row>
    <row r="3151" spans="1:6">
      <c r="A3151" s="2" t="s">
        <v>4941</v>
      </c>
      <c r="B3151" s="2" t="s">
        <v>210</v>
      </c>
      <c r="C3151" s="2" t="s">
        <v>4942</v>
      </c>
      <c r="D3151" s="2" t="s">
        <v>212</v>
      </c>
      <c r="E3151" s="2" t="s">
        <v>241</v>
      </c>
      <c r="F3151" s="3"/>
    </row>
    <row r="3152" spans="1:6">
      <c r="A3152" s="2" t="s">
        <v>4943</v>
      </c>
      <c r="B3152" s="2" t="s">
        <v>210</v>
      </c>
      <c r="C3152" s="2" t="s">
        <v>4944</v>
      </c>
      <c r="D3152" s="2" t="s">
        <v>212</v>
      </c>
      <c r="E3152" s="2" t="s">
        <v>258</v>
      </c>
      <c r="F3152" s="3"/>
    </row>
    <row r="3153" spans="1:6">
      <c r="A3153" s="2" t="s">
        <v>4945</v>
      </c>
      <c r="B3153" s="2" t="s">
        <v>210</v>
      </c>
      <c r="C3153" s="2" t="s">
        <v>4946</v>
      </c>
      <c r="D3153" s="2" t="s">
        <v>212</v>
      </c>
      <c r="E3153" s="2" t="s">
        <v>241</v>
      </c>
      <c r="F3153" s="3"/>
    </row>
    <row r="3154" spans="1:6">
      <c r="A3154" s="2" t="s">
        <v>3760</v>
      </c>
      <c r="B3154" s="2" t="s">
        <v>210</v>
      </c>
      <c r="C3154" s="2" t="s">
        <v>4946</v>
      </c>
      <c r="D3154" s="2" t="s">
        <v>212</v>
      </c>
      <c r="E3154" s="2" t="s">
        <v>947</v>
      </c>
      <c r="F3154" s="3"/>
    </row>
    <row r="3155" spans="1:6">
      <c r="A3155" s="2" t="s">
        <v>4947</v>
      </c>
      <c r="B3155" s="2" t="s">
        <v>210</v>
      </c>
      <c r="C3155" s="2" t="s">
        <v>4946</v>
      </c>
      <c r="D3155" s="2" t="s">
        <v>212</v>
      </c>
      <c r="E3155" s="2" t="s">
        <v>1200</v>
      </c>
      <c r="F3155" s="3"/>
    </row>
    <row r="3156" spans="1:6">
      <c r="A3156" s="2" t="s">
        <v>648</v>
      </c>
      <c r="B3156" s="2" t="s">
        <v>210</v>
      </c>
      <c r="C3156" s="2" t="s">
        <v>4946</v>
      </c>
      <c r="D3156" s="2" t="s">
        <v>212</v>
      </c>
      <c r="E3156" s="2" t="s">
        <v>233</v>
      </c>
      <c r="F3156" s="3"/>
    </row>
    <row r="3157" spans="1:6">
      <c r="A3157" s="2" t="s">
        <v>4637</v>
      </c>
      <c r="B3157" s="2" t="s">
        <v>210</v>
      </c>
      <c r="C3157" s="2" t="s">
        <v>4948</v>
      </c>
      <c r="D3157" s="2" t="s">
        <v>212</v>
      </c>
      <c r="E3157" s="2" t="s">
        <v>963</v>
      </c>
      <c r="F3157" s="3"/>
    </row>
    <row r="3158" spans="1:6">
      <c r="A3158" s="2" t="s">
        <v>4949</v>
      </c>
      <c r="B3158" s="2" t="s">
        <v>210</v>
      </c>
      <c r="C3158" s="2" t="s">
        <v>4950</v>
      </c>
      <c r="D3158" s="2" t="s">
        <v>212</v>
      </c>
      <c r="E3158" s="2" t="s">
        <v>267</v>
      </c>
      <c r="F3158" s="3"/>
    </row>
    <row r="3159" spans="1:6">
      <c r="A3159" s="2" t="s">
        <v>4951</v>
      </c>
      <c r="B3159" s="2" t="s">
        <v>210</v>
      </c>
      <c r="C3159" s="2" t="s">
        <v>4952</v>
      </c>
      <c r="D3159" s="2" t="s">
        <v>212</v>
      </c>
      <c r="E3159" s="2" t="s">
        <v>454</v>
      </c>
      <c r="F3159" s="3"/>
    </row>
    <row r="3160" spans="1:6">
      <c r="A3160" s="2" t="s">
        <v>4953</v>
      </c>
      <c r="B3160" s="2" t="s">
        <v>210</v>
      </c>
      <c r="C3160" s="2" t="s">
        <v>4952</v>
      </c>
      <c r="D3160" s="2" t="s">
        <v>212</v>
      </c>
      <c r="E3160" s="2" t="s">
        <v>454</v>
      </c>
      <c r="F3160" s="3"/>
    </row>
    <row r="3161" spans="1:6">
      <c r="A3161" s="2" t="s">
        <v>4954</v>
      </c>
      <c r="B3161" s="2" t="s">
        <v>210</v>
      </c>
      <c r="C3161" s="2" t="s">
        <v>4955</v>
      </c>
      <c r="D3161" s="2" t="s">
        <v>212</v>
      </c>
      <c r="E3161" s="2" t="s">
        <v>1404</v>
      </c>
      <c r="F3161" s="3"/>
    </row>
    <row r="3162" spans="1:6">
      <c r="A3162" s="2" t="s">
        <v>4624</v>
      </c>
      <c r="B3162" s="2" t="s">
        <v>210</v>
      </c>
      <c r="C3162" s="2" t="s">
        <v>4956</v>
      </c>
      <c r="D3162" s="2" t="s">
        <v>212</v>
      </c>
      <c r="E3162" s="2" t="s">
        <v>1951</v>
      </c>
      <c r="F3162" s="3"/>
    </row>
    <row r="3163" spans="1:6">
      <c r="A3163" s="2" t="s">
        <v>4957</v>
      </c>
      <c r="B3163" s="2" t="s">
        <v>210</v>
      </c>
      <c r="C3163" s="2" t="s">
        <v>4958</v>
      </c>
      <c r="D3163" s="2" t="s">
        <v>212</v>
      </c>
      <c r="E3163" s="2" t="s">
        <v>307</v>
      </c>
      <c r="F3163" s="3"/>
    </row>
    <row r="3164" spans="1:6">
      <c r="A3164" s="2" t="s">
        <v>4959</v>
      </c>
      <c r="B3164" s="2" t="s">
        <v>210</v>
      </c>
      <c r="C3164" s="2" t="s">
        <v>4960</v>
      </c>
      <c r="D3164" s="2" t="s">
        <v>212</v>
      </c>
      <c r="E3164" s="2" t="s">
        <v>272</v>
      </c>
      <c r="F3164" s="3"/>
    </row>
    <row r="3165" spans="1:6">
      <c r="A3165" s="2" t="s">
        <v>4961</v>
      </c>
      <c r="B3165" s="2" t="s">
        <v>210</v>
      </c>
      <c r="C3165" s="2" t="s">
        <v>4960</v>
      </c>
      <c r="D3165" s="2" t="s">
        <v>212</v>
      </c>
      <c r="E3165" s="2" t="s">
        <v>272</v>
      </c>
      <c r="F3165" s="3"/>
    </row>
    <row r="3166" spans="1:6">
      <c r="A3166" s="2" t="s">
        <v>4962</v>
      </c>
      <c r="B3166" s="2" t="s">
        <v>210</v>
      </c>
      <c r="C3166" s="2" t="s">
        <v>4960</v>
      </c>
      <c r="D3166" s="2" t="s">
        <v>212</v>
      </c>
      <c r="E3166" s="2" t="s">
        <v>272</v>
      </c>
      <c r="F3166" s="3"/>
    </row>
    <row r="3167" spans="1:6">
      <c r="A3167" s="2" t="s">
        <v>4963</v>
      </c>
      <c r="B3167" s="2" t="s">
        <v>210</v>
      </c>
      <c r="C3167" s="2" t="s">
        <v>4960</v>
      </c>
      <c r="D3167" s="2" t="s">
        <v>212</v>
      </c>
      <c r="E3167" s="2" t="s">
        <v>272</v>
      </c>
      <c r="F3167" s="3"/>
    </row>
    <row r="3168" spans="1:6">
      <c r="A3168" s="2" t="s">
        <v>4964</v>
      </c>
      <c r="B3168" s="2" t="s">
        <v>210</v>
      </c>
      <c r="C3168" s="2" t="s">
        <v>4965</v>
      </c>
      <c r="D3168" s="2" t="s">
        <v>219</v>
      </c>
      <c r="E3168" s="2" t="s">
        <v>330</v>
      </c>
      <c r="F3168" s="3"/>
    </row>
    <row r="3169" spans="1:6">
      <c r="A3169" s="2" t="s">
        <v>4966</v>
      </c>
      <c r="B3169" s="2" t="s">
        <v>210</v>
      </c>
      <c r="C3169" s="2" t="s">
        <v>4967</v>
      </c>
      <c r="D3169" s="2" t="s">
        <v>219</v>
      </c>
      <c r="E3169" s="2" t="s">
        <v>4968</v>
      </c>
      <c r="F3169" s="3"/>
    </row>
    <row r="3170" spans="1:6">
      <c r="A3170" s="2" t="s">
        <v>4969</v>
      </c>
      <c r="B3170" s="2" t="s">
        <v>210</v>
      </c>
      <c r="C3170" s="2" t="s">
        <v>4970</v>
      </c>
      <c r="D3170" s="2" t="s">
        <v>212</v>
      </c>
      <c r="E3170" s="2" t="s">
        <v>1092</v>
      </c>
      <c r="F3170" s="3"/>
    </row>
    <row r="3171" spans="1:6">
      <c r="A3171" s="2" t="s">
        <v>4971</v>
      </c>
      <c r="B3171" s="2" t="s">
        <v>210</v>
      </c>
      <c r="C3171" s="2" t="s">
        <v>4972</v>
      </c>
      <c r="D3171" s="2" t="s">
        <v>219</v>
      </c>
      <c r="E3171" s="2" t="s">
        <v>516</v>
      </c>
      <c r="F3171" s="3"/>
    </row>
    <row r="3172" spans="1:6">
      <c r="A3172" s="2" t="s">
        <v>4973</v>
      </c>
      <c r="B3172" s="2" t="s">
        <v>210</v>
      </c>
      <c r="C3172" s="2" t="s">
        <v>4974</v>
      </c>
      <c r="D3172" s="2" t="s">
        <v>212</v>
      </c>
      <c r="E3172" s="2" t="s">
        <v>1945</v>
      </c>
      <c r="F3172" s="3"/>
    </row>
    <row r="3173" spans="1:6">
      <c r="A3173" s="2" t="s">
        <v>4975</v>
      </c>
      <c r="B3173" s="2" t="s">
        <v>210</v>
      </c>
      <c r="C3173" s="2" t="s">
        <v>4974</v>
      </c>
      <c r="D3173" s="2" t="s">
        <v>212</v>
      </c>
      <c r="E3173" s="2" t="s">
        <v>2826</v>
      </c>
      <c r="F3173" s="3"/>
    </row>
    <row r="3174" spans="1:6">
      <c r="A3174" s="2" t="s">
        <v>4976</v>
      </c>
      <c r="B3174" s="2" t="s">
        <v>210</v>
      </c>
      <c r="C3174" s="2" t="s">
        <v>4974</v>
      </c>
      <c r="D3174" s="2" t="s">
        <v>212</v>
      </c>
      <c r="E3174" s="2" t="s">
        <v>339</v>
      </c>
      <c r="F3174" s="3"/>
    </row>
    <row r="3175" spans="1:6">
      <c r="A3175" s="2" t="s">
        <v>4977</v>
      </c>
      <c r="B3175" s="2" t="s">
        <v>210</v>
      </c>
      <c r="C3175" s="2" t="s">
        <v>4974</v>
      </c>
      <c r="D3175" s="2" t="s">
        <v>212</v>
      </c>
      <c r="E3175" s="2" t="s">
        <v>1945</v>
      </c>
      <c r="F3175" s="3"/>
    </row>
    <row r="3176" spans="1:6">
      <c r="A3176" s="2" t="s">
        <v>4978</v>
      </c>
      <c r="B3176" s="2" t="s">
        <v>210</v>
      </c>
      <c r="C3176" s="2" t="s">
        <v>4974</v>
      </c>
      <c r="D3176" s="2" t="s">
        <v>212</v>
      </c>
      <c r="E3176" s="2" t="s">
        <v>1547</v>
      </c>
      <c r="F3176" s="3"/>
    </row>
    <row r="3177" spans="1:6">
      <c r="A3177" s="2" t="s">
        <v>4979</v>
      </c>
      <c r="B3177" s="2" t="s">
        <v>210</v>
      </c>
      <c r="C3177" s="2" t="s">
        <v>4980</v>
      </c>
      <c r="D3177" s="2" t="s">
        <v>212</v>
      </c>
      <c r="E3177" s="2" t="s">
        <v>1049</v>
      </c>
      <c r="F3177" s="3"/>
    </row>
    <row r="3178" spans="1:6">
      <c r="A3178" s="2" t="s">
        <v>1135</v>
      </c>
      <c r="B3178" s="2" t="s">
        <v>210</v>
      </c>
      <c r="C3178" s="2" t="s">
        <v>4981</v>
      </c>
      <c r="D3178" s="2" t="s">
        <v>212</v>
      </c>
      <c r="E3178" s="2" t="s">
        <v>327</v>
      </c>
      <c r="F3178" s="3"/>
    </row>
    <row r="3179" spans="1:6">
      <c r="A3179" s="2" t="s">
        <v>4982</v>
      </c>
      <c r="B3179" s="2" t="s">
        <v>210</v>
      </c>
      <c r="C3179" s="2" t="s">
        <v>4983</v>
      </c>
      <c r="D3179" s="2" t="s">
        <v>212</v>
      </c>
      <c r="E3179" s="2" t="s">
        <v>213</v>
      </c>
      <c r="F3179" s="3"/>
    </row>
    <row r="3180" spans="1:6">
      <c r="A3180" s="2" t="s">
        <v>4984</v>
      </c>
      <c r="B3180" s="2" t="s">
        <v>210</v>
      </c>
      <c r="C3180" s="2" t="s">
        <v>4985</v>
      </c>
      <c r="D3180" s="2" t="s">
        <v>212</v>
      </c>
      <c r="E3180" s="2" t="s">
        <v>516</v>
      </c>
      <c r="F3180" s="3"/>
    </row>
    <row r="3181" spans="1:6">
      <c r="A3181" s="2" t="s">
        <v>1408</v>
      </c>
      <c r="B3181" s="2" t="s">
        <v>210</v>
      </c>
      <c r="C3181" s="2" t="s">
        <v>4986</v>
      </c>
      <c r="D3181" s="2" t="s">
        <v>212</v>
      </c>
      <c r="E3181" s="2" t="s">
        <v>2237</v>
      </c>
      <c r="F3181" s="3"/>
    </row>
    <row r="3182" spans="1:6">
      <c r="A3182" s="2" t="s">
        <v>4987</v>
      </c>
      <c r="B3182" s="2" t="s">
        <v>210</v>
      </c>
      <c r="C3182" s="2" t="s">
        <v>4988</v>
      </c>
      <c r="D3182" s="2" t="s">
        <v>212</v>
      </c>
      <c r="E3182" s="2" t="s">
        <v>1375</v>
      </c>
      <c r="F3182" s="3"/>
    </row>
    <row r="3183" spans="1:6">
      <c r="A3183" s="2" t="s">
        <v>4989</v>
      </c>
      <c r="B3183" s="2" t="s">
        <v>210</v>
      </c>
      <c r="C3183" s="2" t="s">
        <v>4990</v>
      </c>
      <c r="D3183" s="2" t="s">
        <v>212</v>
      </c>
      <c r="E3183" s="2" t="s">
        <v>1951</v>
      </c>
      <c r="F3183" s="3"/>
    </row>
    <row r="3184" spans="1:6">
      <c r="A3184" s="2" t="s">
        <v>4991</v>
      </c>
      <c r="B3184" s="2" t="s">
        <v>210</v>
      </c>
      <c r="C3184" s="2" t="s">
        <v>4992</v>
      </c>
      <c r="D3184" s="2" t="s">
        <v>212</v>
      </c>
      <c r="E3184" s="2" t="s">
        <v>919</v>
      </c>
      <c r="F3184" s="3"/>
    </row>
    <row r="3185" spans="1:6">
      <c r="A3185" s="2" t="s">
        <v>4993</v>
      </c>
      <c r="B3185" s="2" t="s">
        <v>210</v>
      </c>
      <c r="C3185" s="2" t="s">
        <v>4994</v>
      </c>
      <c r="D3185" s="2" t="s">
        <v>212</v>
      </c>
      <c r="E3185" s="2" t="s">
        <v>339</v>
      </c>
      <c r="F3185" s="3"/>
    </row>
    <row r="3186" spans="1:6">
      <c r="A3186" s="2" t="s">
        <v>636</v>
      </c>
      <c r="B3186" s="2" t="s">
        <v>210</v>
      </c>
      <c r="C3186" s="2" t="s">
        <v>4994</v>
      </c>
      <c r="D3186" s="2" t="s">
        <v>212</v>
      </c>
      <c r="E3186" s="2" t="s">
        <v>950</v>
      </c>
      <c r="F3186" s="3"/>
    </row>
    <row r="3187" spans="1:6">
      <c r="A3187" s="2" t="s">
        <v>4995</v>
      </c>
      <c r="B3187" s="2" t="s">
        <v>210</v>
      </c>
      <c r="C3187" s="2" t="s">
        <v>4996</v>
      </c>
      <c r="D3187" s="2" t="s">
        <v>212</v>
      </c>
      <c r="E3187" s="2" t="s">
        <v>339</v>
      </c>
      <c r="F3187" s="3"/>
    </row>
    <row r="3188" spans="1:6">
      <c r="A3188" s="2" t="s">
        <v>4997</v>
      </c>
      <c r="B3188" s="2" t="s">
        <v>210</v>
      </c>
      <c r="C3188" s="2" t="s">
        <v>4998</v>
      </c>
      <c r="D3188" s="2" t="s">
        <v>212</v>
      </c>
      <c r="E3188" s="2" t="s">
        <v>493</v>
      </c>
      <c r="F3188" s="3"/>
    </row>
    <row r="3189" spans="1:6">
      <c r="A3189" s="2" t="s">
        <v>4999</v>
      </c>
      <c r="B3189" s="2" t="s">
        <v>210</v>
      </c>
      <c r="C3189" s="2" t="s">
        <v>5000</v>
      </c>
      <c r="D3189" s="2" t="s">
        <v>212</v>
      </c>
      <c r="E3189" s="2" t="s">
        <v>1347</v>
      </c>
      <c r="F3189" s="3"/>
    </row>
    <row r="3190" spans="1:6">
      <c r="A3190" s="2"/>
      <c r="B3190" s="2" t="s">
        <v>210</v>
      </c>
      <c r="C3190" s="2" t="s">
        <v>5001</v>
      </c>
      <c r="D3190" s="2" t="s">
        <v>212</v>
      </c>
      <c r="E3190" s="2" t="s">
        <v>377</v>
      </c>
      <c r="F3190" s="3"/>
    </row>
    <row r="3191" spans="1:6">
      <c r="A3191" s="2"/>
      <c r="B3191" s="2" t="s">
        <v>210</v>
      </c>
      <c r="C3191" s="2" t="s">
        <v>5002</v>
      </c>
      <c r="D3191" s="2" t="s">
        <v>212</v>
      </c>
      <c r="E3191" s="2" t="s">
        <v>377</v>
      </c>
      <c r="F3191" s="3"/>
    </row>
    <row r="3192" spans="1:6">
      <c r="A3192" s="2"/>
      <c r="B3192" s="2" t="s">
        <v>210</v>
      </c>
      <c r="C3192" s="2" t="s">
        <v>5003</v>
      </c>
      <c r="D3192" s="2" t="s">
        <v>212</v>
      </c>
      <c r="E3192" s="2" t="s">
        <v>506</v>
      </c>
      <c r="F3192" s="3"/>
    </row>
    <row r="3193" spans="1:6">
      <c r="A3193" s="2"/>
      <c r="B3193" s="2" t="s">
        <v>210</v>
      </c>
      <c r="C3193" s="2" t="s">
        <v>5004</v>
      </c>
      <c r="D3193" s="2" t="s">
        <v>212</v>
      </c>
      <c r="E3193" s="2" t="s">
        <v>377</v>
      </c>
      <c r="F3193" s="3"/>
    </row>
    <row r="3194" spans="1:6">
      <c r="A3194" s="2" t="s">
        <v>5005</v>
      </c>
      <c r="B3194" s="2" t="s">
        <v>210</v>
      </c>
      <c r="C3194" s="2" t="s">
        <v>5006</v>
      </c>
      <c r="D3194" s="2" t="s">
        <v>212</v>
      </c>
      <c r="E3194" s="2" t="s">
        <v>1200</v>
      </c>
      <c r="F3194" s="3"/>
    </row>
    <row r="3195" spans="1:6">
      <c r="A3195" s="2" t="s">
        <v>5007</v>
      </c>
      <c r="B3195" s="2" t="s">
        <v>210</v>
      </c>
      <c r="C3195" s="2" t="s">
        <v>5008</v>
      </c>
      <c r="D3195" s="2" t="s">
        <v>212</v>
      </c>
      <c r="E3195" s="2" t="s">
        <v>2413</v>
      </c>
      <c r="F3195" s="3"/>
    </row>
    <row r="3196" spans="1:6">
      <c r="A3196" s="2" t="s">
        <v>5009</v>
      </c>
      <c r="B3196" s="2" t="s">
        <v>210</v>
      </c>
      <c r="C3196" s="2" t="s">
        <v>5008</v>
      </c>
      <c r="D3196" s="2" t="s">
        <v>212</v>
      </c>
      <c r="E3196" s="2" t="s">
        <v>415</v>
      </c>
      <c r="F3196" s="3"/>
    </row>
    <row r="3197" spans="1:6">
      <c r="A3197" s="2" t="s">
        <v>455</v>
      </c>
      <c r="B3197" s="2" t="s">
        <v>210</v>
      </c>
      <c r="C3197" s="2" t="s">
        <v>5010</v>
      </c>
      <c r="D3197" s="2" t="s">
        <v>212</v>
      </c>
      <c r="E3197" s="2" t="s">
        <v>484</v>
      </c>
      <c r="F3197" s="3"/>
    </row>
    <row r="3198" spans="1:6">
      <c r="A3198" s="2" t="s">
        <v>2197</v>
      </c>
      <c r="B3198" s="2" t="s">
        <v>210</v>
      </c>
      <c r="C3198" s="2" t="s">
        <v>5010</v>
      </c>
      <c r="D3198" s="2" t="s">
        <v>212</v>
      </c>
      <c r="E3198" s="2" t="s">
        <v>484</v>
      </c>
      <c r="F3198" s="3"/>
    </row>
    <row r="3199" spans="1:6">
      <c r="A3199" s="2" t="s">
        <v>2193</v>
      </c>
      <c r="B3199" s="2" t="s">
        <v>210</v>
      </c>
      <c r="C3199" s="2" t="s">
        <v>5010</v>
      </c>
      <c r="D3199" s="2" t="s">
        <v>212</v>
      </c>
      <c r="E3199" s="2" t="s">
        <v>484</v>
      </c>
      <c r="F3199" s="3"/>
    </row>
    <row r="3200" spans="1:6">
      <c r="A3200" s="2" t="s">
        <v>4066</v>
      </c>
      <c r="B3200" s="2" t="s">
        <v>210</v>
      </c>
      <c r="C3200" s="2" t="s">
        <v>5010</v>
      </c>
      <c r="D3200" s="2" t="s">
        <v>212</v>
      </c>
      <c r="E3200" s="2" t="s">
        <v>484</v>
      </c>
      <c r="F3200" s="3"/>
    </row>
    <row r="3201" spans="1:6">
      <c r="A3201" s="2" t="s">
        <v>2535</v>
      </c>
      <c r="B3201" s="2" t="s">
        <v>210</v>
      </c>
      <c r="C3201" s="2" t="s">
        <v>5010</v>
      </c>
      <c r="D3201" s="2" t="s">
        <v>212</v>
      </c>
      <c r="E3201" s="2" t="s">
        <v>484</v>
      </c>
      <c r="F3201" s="3"/>
    </row>
    <row r="3202" spans="1:6">
      <c r="A3202" s="2" t="s">
        <v>2196</v>
      </c>
      <c r="B3202" s="2" t="s">
        <v>210</v>
      </c>
      <c r="C3202" s="2" t="s">
        <v>5010</v>
      </c>
      <c r="D3202" s="2" t="s">
        <v>212</v>
      </c>
      <c r="E3202" s="2" t="s">
        <v>484</v>
      </c>
      <c r="F3202" s="3"/>
    </row>
    <row r="3203" spans="1:6">
      <c r="A3203" s="2" t="s">
        <v>2195</v>
      </c>
      <c r="B3203" s="2" t="s">
        <v>210</v>
      </c>
      <c r="C3203" s="2" t="s">
        <v>5010</v>
      </c>
      <c r="D3203" s="2" t="s">
        <v>212</v>
      </c>
      <c r="E3203" s="2" t="s">
        <v>484</v>
      </c>
      <c r="F3203" s="3"/>
    </row>
    <row r="3204" spans="1:6">
      <c r="A3204" s="2" t="s">
        <v>5011</v>
      </c>
      <c r="B3204" s="2" t="s">
        <v>210</v>
      </c>
      <c r="C3204" s="2" t="s">
        <v>5010</v>
      </c>
      <c r="D3204" s="2" t="s">
        <v>212</v>
      </c>
      <c r="E3204" s="2" t="s">
        <v>484</v>
      </c>
      <c r="F3204" s="3"/>
    </row>
    <row r="3205" spans="1:6">
      <c r="A3205" s="2" t="s">
        <v>2188</v>
      </c>
      <c r="B3205" s="2" t="s">
        <v>210</v>
      </c>
      <c r="C3205" s="2" t="s">
        <v>5010</v>
      </c>
      <c r="D3205" s="2" t="s">
        <v>212</v>
      </c>
      <c r="E3205" s="2" t="s">
        <v>484</v>
      </c>
      <c r="F3205" s="3"/>
    </row>
    <row r="3206" spans="1:6">
      <c r="A3206" s="2" t="s">
        <v>5012</v>
      </c>
      <c r="B3206" s="2" t="s">
        <v>210</v>
      </c>
      <c r="C3206" s="2" t="s">
        <v>5013</v>
      </c>
      <c r="D3206" s="2" t="s">
        <v>212</v>
      </c>
      <c r="E3206" s="2" t="s">
        <v>213</v>
      </c>
      <c r="F3206" s="3"/>
    </row>
    <row r="3207" spans="1:6">
      <c r="A3207" s="2" t="s">
        <v>5014</v>
      </c>
      <c r="B3207" s="2" t="s">
        <v>210</v>
      </c>
      <c r="C3207" s="2" t="s">
        <v>5015</v>
      </c>
      <c r="D3207" s="2" t="s">
        <v>212</v>
      </c>
      <c r="E3207" s="2" t="s">
        <v>1347</v>
      </c>
      <c r="F3207" s="3"/>
    </row>
    <row r="3208" spans="1:6">
      <c r="A3208" s="2" t="s">
        <v>5016</v>
      </c>
      <c r="B3208" s="2" t="s">
        <v>210</v>
      </c>
      <c r="C3208" s="2" t="s">
        <v>5017</v>
      </c>
      <c r="D3208" s="2" t="s">
        <v>212</v>
      </c>
      <c r="E3208" s="2" t="s">
        <v>469</v>
      </c>
      <c r="F3208" s="3"/>
    </row>
    <row r="3209" spans="1:6">
      <c r="A3209" s="2" t="s">
        <v>3733</v>
      </c>
      <c r="B3209" s="2" t="s">
        <v>210</v>
      </c>
      <c r="C3209" s="2" t="s">
        <v>5018</v>
      </c>
      <c r="D3209" s="2" t="s">
        <v>212</v>
      </c>
      <c r="E3209" s="2" t="s">
        <v>5019</v>
      </c>
      <c r="F3209" s="3"/>
    </row>
    <row r="3210" spans="1:6">
      <c r="A3210" s="2" t="s">
        <v>5020</v>
      </c>
      <c r="B3210" s="2" t="s">
        <v>210</v>
      </c>
      <c r="C3210" s="2" t="s">
        <v>5021</v>
      </c>
      <c r="D3210" s="2" t="s">
        <v>212</v>
      </c>
      <c r="E3210" s="2" t="s">
        <v>1951</v>
      </c>
      <c r="F3210" s="3"/>
    </row>
    <row r="3211" spans="1:6">
      <c r="A3211" s="2" t="s">
        <v>5022</v>
      </c>
      <c r="B3211" s="2" t="s">
        <v>210</v>
      </c>
      <c r="C3211" s="2" t="s">
        <v>5023</v>
      </c>
      <c r="D3211" s="2" t="s">
        <v>212</v>
      </c>
      <c r="E3211" s="2" t="s">
        <v>358</v>
      </c>
      <c r="F3211" s="3"/>
    </row>
    <row r="3212" spans="1:6">
      <c r="A3212" s="2" t="s">
        <v>5024</v>
      </c>
      <c r="B3212" s="2" t="s">
        <v>210</v>
      </c>
      <c r="C3212" s="2" t="s">
        <v>5025</v>
      </c>
      <c r="D3212" s="2" t="s">
        <v>212</v>
      </c>
      <c r="E3212" s="2" t="s">
        <v>358</v>
      </c>
      <c r="F3212" s="3"/>
    </row>
    <row r="3213" spans="1:6">
      <c r="A3213" s="2" t="s">
        <v>1149</v>
      </c>
      <c r="B3213" s="2" t="s">
        <v>210</v>
      </c>
      <c r="C3213" s="2" t="s">
        <v>5026</v>
      </c>
      <c r="D3213" s="2" t="s">
        <v>212</v>
      </c>
      <c r="E3213" s="2" t="s">
        <v>1151</v>
      </c>
      <c r="F3213" s="3"/>
    </row>
    <row r="3214" spans="1:6">
      <c r="A3214" s="2" t="s">
        <v>5027</v>
      </c>
      <c r="B3214" s="2" t="s">
        <v>210</v>
      </c>
      <c r="C3214" s="2" t="s">
        <v>5028</v>
      </c>
      <c r="D3214" s="2" t="s">
        <v>212</v>
      </c>
      <c r="E3214" s="2" t="s">
        <v>327</v>
      </c>
      <c r="F3214" s="3"/>
    </row>
    <row r="3215" spans="1:6">
      <c r="A3215" s="2" t="s">
        <v>5029</v>
      </c>
      <c r="B3215" s="2" t="s">
        <v>210</v>
      </c>
      <c r="C3215" s="2" t="s">
        <v>5030</v>
      </c>
      <c r="D3215" s="2" t="s">
        <v>212</v>
      </c>
      <c r="E3215" s="2" t="s">
        <v>469</v>
      </c>
      <c r="F3215" s="3"/>
    </row>
    <row r="3216" spans="1:6">
      <c r="A3216" s="2" t="s">
        <v>5031</v>
      </c>
      <c r="B3216" s="2" t="s">
        <v>210</v>
      </c>
      <c r="C3216" s="2" t="s">
        <v>5030</v>
      </c>
      <c r="D3216" s="2" t="s">
        <v>212</v>
      </c>
      <c r="E3216" s="2" t="s">
        <v>469</v>
      </c>
      <c r="F3216" s="3"/>
    </row>
    <row r="3217" spans="1:6">
      <c r="A3217" s="2" t="s">
        <v>5032</v>
      </c>
      <c r="B3217" s="2" t="s">
        <v>210</v>
      </c>
      <c r="C3217" s="2" t="s">
        <v>5033</v>
      </c>
      <c r="D3217" s="2" t="s">
        <v>212</v>
      </c>
      <c r="E3217" s="2" t="s">
        <v>493</v>
      </c>
      <c r="F3217" s="3"/>
    </row>
    <row r="3218" spans="1:6">
      <c r="A3218" s="2" t="s">
        <v>5034</v>
      </c>
      <c r="B3218" s="2" t="s">
        <v>210</v>
      </c>
      <c r="C3218" s="2" t="s">
        <v>5035</v>
      </c>
      <c r="D3218" s="2" t="s">
        <v>212</v>
      </c>
      <c r="E3218" s="2" t="s">
        <v>327</v>
      </c>
      <c r="F3218" s="3"/>
    </row>
    <row r="3219" spans="1:6">
      <c r="A3219" s="2"/>
      <c r="B3219" s="2" t="s">
        <v>210</v>
      </c>
      <c r="C3219" s="2" t="s">
        <v>5036</v>
      </c>
      <c r="D3219" s="2" t="s">
        <v>212</v>
      </c>
      <c r="E3219" s="2" t="s">
        <v>1600</v>
      </c>
      <c r="F3219" s="3"/>
    </row>
    <row r="3220" spans="1:6">
      <c r="A3220" s="2" t="s">
        <v>5037</v>
      </c>
      <c r="B3220" s="2" t="s">
        <v>210</v>
      </c>
      <c r="C3220" s="2" t="s">
        <v>5038</v>
      </c>
      <c r="D3220" s="2" t="s">
        <v>212</v>
      </c>
      <c r="E3220" s="2" t="s">
        <v>241</v>
      </c>
      <c r="F3220" s="3"/>
    </row>
    <row r="3221" spans="1:6">
      <c r="A3221" s="2" t="s">
        <v>5039</v>
      </c>
      <c r="B3221" s="2" t="s">
        <v>210</v>
      </c>
      <c r="C3221" s="2" t="s">
        <v>5040</v>
      </c>
      <c r="D3221" s="2" t="s">
        <v>212</v>
      </c>
      <c r="E3221" s="2" t="s">
        <v>241</v>
      </c>
      <c r="F3221" s="3"/>
    </row>
    <row r="3222" spans="1:6">
      <c r="A3222" s="2" t="s">
        <v>5041</v>
      </c>
      <c r="B3222" s="2" t="s">
        <v>210</v>
      </c>
      <c r="C3222" s="2" t="s">
        <v>5042</v>
      </c>
      <c r="D3222" s="2" t="s">
        <v>212</v>
      </c>
      <c r="E3222" s="2" t="s">
        <v>358</v>
      </c>
      <c r="F3222" s="3"/>
    </row>
    <row r="3223" spans="1:6">
      <c r="A3223" s="2" t="s">
        <v>5043</v>
      </c>
      <c r="B3223" s="2" t="s">
        <v>210</v>
      </c>
      <c r="C3223" s="2" t="s">
        <v>5044</v>
      </c>
      <c r="D3223" s="2" t="s">
        <v>212</v>
      </c>
      <c r="E3223" s="2" t="s">
        <v>327</v>
      </c>
      <c r="F3223" s="3"/>
    </row>
    <row r="3224" spans="1:6">
      <c r="A3224" s="2" t="s">
        <v>4023</v>
      </c>
      <c r="B3224" s="2" t="s">
        <v>210</v>
      </c>
      <c r="C3224" s="2" t="s">
        <v>5045</v>
      </c>
      <c r="D3224" s="2" t="s">
        <v>212</v>
      </c>
      <c r="E3224" s="2" t="s">
        <v>432</v>
      </c>
      <c r="F3224" s="3"/>
    </row>
    <row r="3225" spans="1:6">
      <c r="A3225" s="2" t="s">
        <v>5046</v>
      </c>
      <c r="B3225" s="2" t="s">
        <v>210</v>
      </c>
      <c r="C3225" s="2" t="s">
        <v>5047</v>
      </c>
      <c r="D3225" s="2" t="s">
        <v>212</v>
      </c>
      <c r="E3225" s="2" t="s">
        <v>396</v>
      </c>
      <c r="F3225" s="3"/>
    </row>
    <row r="3226" spans="1:6">
      <c r="A3226" s="2"/>
      <c r="B3226" s="2" t="s">
        <v>210</v>
      </c>
      <c r="C3226" s="2" t="s">
        <v>5048</v>
      </c>
      <c r="D3226" s="2" t="s">
        <v>212</v>
      </c>
      <c r="E3226" s="2" t="s">
        <v>118</v>
      </c>
      <c r="F3226" s="3"/>
    </row>
    <row r="3227" spans="1:6">
      <c r="A3227" s="2" t="s">
        <v>5049</v>
      </c>
      <c r="B3227" s="2" t="s">
        <v>210</v>
      </c>
      <c r="C3227" s="2" t="s">
        <v>5048</v>
      </c>
      <c r="D3227" s="2" t="s">
        <v>212</v>
      </c>
      <c r="E3227" s="2" t="s">
        <v>327</v>
      </c>
      <c r="F3227" s="3"/>
    </row>
    <row r="3228" spans="1:6">
      <c r="A3228" s="2" t="s">
        <v>5050</v>
      </c>
      <c r="B3228" s="2" t="s">
        <v>210</v>
      </c>
      <c r="C3228" s="2" t="s">
        <v>5051</v>
      </c>
      <c r="D3228" s="2" t="s">
        <v>212</v>
      </c>
      <c r="E3228" s="2" t="s">
        <v>327</v>
      </c>
      <c r="F3228" s="3"/>
    </row>
    <row r="3229" spans="1:6">
      <c r="A3229" s="2" t="s">
        <v>5052</v>
      </c>
      <c r="B3229" s="2" t="s">
        <v>210</v>
      </c>
      <c r="C3229" s="2" t="s">
        <v>5053</v>
      </c>
      <c r="D3229" s="2" t="s">
        <v>212</v>
      </c>
      <c r="E3229" s="2" t="s">
        <v>396</v>
      </c>
      <c r="F3229" s="3"/>
    </row>
    <row r="3230" spans="1:6">
      <c r="A3230" s="2" t="s">
        <v>5054</v>
      </c>
      <c r="B3230" s="2" t="s">
        <v>210</v>
      </c>
      <c r="C3230" s="2" t="s">
        <v>5055</v>
      </c>
      <c r="D3230" s="2" t="s">
        <v>212</v>
      </c>
      <c r="E3230" s="2" t="s">
        <v>1623</v>
      </c>
      <c r="F3230" s="3"/>
    </row>
    <row r="3231" spans="1:6">
      <c r="A3231" s="2" t="s">
        <v>5056</v>
      </c>
      <c r="B3231" s="2" t="s">
        <v>210</v>
      </c>
      <c r="C3231" s="2" t="s">
        <v>5057</v>
      </c>
      <c r="D3231" s="2" t="s">
        <v>212</v>
      </c>
      <c r="E3231" s="2" t="s">
        <v>2269</v>
      </c>
      <c r="F3231" s="3"/>
    </row>
    <row r="3232" spans="1:6">
      <c r="A3232" s="2" t="s">
        <v>5058</v>
      </c>
      <c r="B3232" s="2" t="s">
        <v>210</v>
      </c>
      <c r="C3232" s="2" t="s">
        <v>5059</v>
      </c>
      <c r="D3232" s="2" t="s">
        <v>212</v>
      </c>
      <c r="E3232" s="2" t="s">
        <v>327</v>
      </c>
      <c r="F3232" s="3"/>
    </row>
    <row r="3233" spans="1:6">
      <c r="A3233" s="2" t="s">
        <v>5060</v>
      </c>
      <c r="B3233" s="2" t="s">
        <v>210</v>
      </c>
      <c r="C3233" s="2" t="s">
        <v>5061</v>
      </c>
      <c r="D3233" s="2" t="s">
        <v>212</v>
      </c>
      <c r="E3233" s="2" t="s">
        <v>487</v>
      </c>
      <c r="F3233" s="3"/>
    </row>
    <row r="3234" spans="1:6">
      <c r="A3234" s="2" t="s">
        <v>5062</v>
      </c>
      <c r="B3234" s="2" t="s">
        <v>210</v>
      </c>
      <c r="C3234" s="2" t="s">
        <v>5061</v>
      </c>
      <c r="D3234" s="2" t="s">
        <v>212</v>
      </c>
      <c r="E3234" s="2" t="s">
        <v>2274</v>
      </c>
      <c r="F3234" s="3"/>
    </row>
    <row r="3235" spans="1:6">
      <c r="A3235" s="2" t="s">
        <v>5063</v>
      </c>
      <c r="B3235" s="2" t="s">
        <v>210</v>
      </c>
      <c r="C3235" s="2" t="s">
        <v>5064</v>
      </c>
      <c r="D3235" s="2" t="s">
        <v>212</v>
      </c>
      <c r="E3235" s="2" t="s">
        <v>1623</v>
      </c>
      <c r="F3235" s="3"/>
    </row>
    <row r="3236" spans="1:6">
      <c r="A3236" s="2" t="s">
        <v>5065</v>
      </c>
      <c r="B3236" s="2" t="s">
        <v>210</v>
      </c>
      <c r="C3236" s="2" t="s">
        <v>5066</v>
      </c>
      <c r="D3236" s="2" t="s">
        <v>212</v>
      </c>
      <c r="E3236" s="2" t="s">
        <v>361</v>
      </c>
      <c r="F3236" s="3"/>
    </row>
    <row r="3237" spans="1:6">
      <c r="A3237" s="2" t="s">
        <v>5067</v>
      </c>
      <c r="B3237" s="2" t="s">
        <v>210</v>
      </c>
      <c r="C3237" s="2" t="s">
        <v>5068</v>
      </c>
      <c r="D3237" s="2" t="s">
        <v>212</v>
      </c>
      <c r="E3237" s="2" t="s">
        <v>1018</v>
      </c>
      <c r="F3237" s="3"/>
    </row>
    <row r="3238" spans="1:6">
      <c r="A3238" s="2" t="s">
        <v>2235</v>
      </c>
      <c r="B3238" s="2" t="s">
        <v>210</v>
      </c>
      <c r="C3238" s="2" t="s">
        <v>5069</v>
      </c>
      <c r="D3238" s="2" t="s">
        <v>212</v>
      </c>
      <c r="E3238" s="2" t="s">
        <v>264</v>
      </c>
      <c r="F3238" s="3"/>
    </row>
    <row r="3239" spans="1:6">
      <c r="A3239" s="2" t="s">
        <v>5070</v>
      </c>
      <c r="B3239" s="2" t="s">
        <v>210</v>
      </c>
      <c r="C3239" s="2" t="s">
        <v>5069</v>
      </c>
      <c r="D3239" s="2" t="s">
        <v>212</v>
      </c>
      <c r="E3239" s="2" t="s">
        <v>1141</v>
      </c>
      <c r="F3239" s="3"/>
    </row>
    <row r="3240" spans="1:6">
      <c r="A3240" s="2" t="s">
        <v>5071</v>
      </c>
      <c r="B3240" s="2" t="s">
        <v>210</v>
      </c>
      <c r="C3240" s="2" t="s">
        <v>5072</v>
      </c>
      <c r="D3240" s="2" t="s">
        <v>212</v>
      </c>
      <c r="E3240" s="2" t="s">
        <v>2799</v>
      </c>
      <c r="F3240" s="3"/>
    </row>
    <row r="3241" spans="1:6">
      <c r="A3241" s="2" t="s">
        <v>5073</v>
      </c>
      <c r="B3241" s="2" t="s">
        <v>210</v>
      </c>
      <c r="C3241" s="2" t="s">
        <v>5074</v>
      </c>
      <c r="D3241" s="2" t="s">
        <v>212</v>
      </c>
      <c r="E3241" s="2" t="s">
        <v>2799</v>
      </c>
      <c r="F3241" s="3"/>
    </row>
    <row r="3242" spans="1:6">
      <c r="A3242" s="2" t="s">
        <v>5075</v>
      </c>
      <c r="B3242" s="2" t="s">
        <v>210</v>
      </c>
      <c r="C3242" s="2" t="s">
        <v>5076</v>
      </c>
      <c r="D3242" s="2" t="s">
        <v>212</v>
      </c>
      <c r="E3242" s="2" t="s">
        <v>241</v>
      </c>
      <c r="F3242" s="3"/>
    </row>
    <row r="3243" spans="1:6">
      <c r="A3243" s="2" t="s">
        <v>5077</v>
      </c>
      <c r="B3243" s="2" t="s">
        <v>210</v>
      </c>
      <c r="C3243" s="2" t="s">
        <v>5078</v>
      </c>
      <c r="D3243" s="2" t="s">
        <v>212</v>
      </c>
      <c r="E3243" s="2" t="s">
        <v>493</v>
      </c>
      <c r="F3243" s="3"/>
    </row>
    <row r="3244" spans="1:6">
      <c r="A3244" s="2" t="s">
        <v>5079</v>
      </c>
      <c r="B3244" s="2" t="s">
        <v>210</v>
      </c>
      <c r="C3244" s="2" t="s">
        <v>5078</v>
      </c>
      <c r="D3244" s="2" t="s">
        <v>212</v>
      </c>
      <c r="E3244" s="2" t="s">
        <v>493</v>
      </c>
      <c r="F3244" s="3"/>
    </row>
    <row r="3245" spans="1:6">
      <c r="A3245" s="2" t="s">
        <v>5080</v>
      </c>
      <c r="B3245" s="2" t="s">
        <v>210</v>
      </c>
      <c r="C3245" s="2" t="s">
        <v>5078</v>
      </c>
      <c r="D3245" s="2" t="s">
        <v>212</v>
      </c>
      <c r="E3245" s="2" t="s">
        <v>493</v>
      </c>
      <c r="F3245" s="3"/>
    </row>
    <row r="3246" spans="1:6">
      <c r="A3246" s="2" t="s">
        <v>5081</v>
      </c>
      <c r="B3246" s="2" t="s">
        <v>210</v>
      </c>
      <c r="C3246" s="2" t="s">
        <v>5078</v>
      </c>
      <c r="D3246" s="2" t="s">
        <v>212</v>
      </c>
      <c r="E3246" s="2" t="s">
        <v>493</v>
      </c>
      <c r="F3246" s="3"/>
    </row>
    <row r="3247" spans="1:6">
      <c r="A3247" s="2" t="s">
        <v>5082</v>
      </c>
      <c r="B3247" s="2" t="s">
        <v>210</v>
      </c>
      <c r="C3247" s="2" t="s">
        <v>5083</v>
      </c>
      <c r="D3247" s="2" t="s">
        <v>219</v>
      </c>
      <c r="E3247" s="2" t="s">
        <v>2413</v>
      </c>
      <c r="F3247" s="3"/>
    </row>
    <row r="3248" spans="1:6">
      <c r="A3248" s="2" t="s">
        <v>5084</v>
      </c>
      <c r="B3248" s="2" t="s">
        <v>210</v>
      </c>
      <c r="C3248" s="2" t="s">
        <v>5083</v>
      </c>
      <c r="D3248" s="2" t="s">
        <v>219</v>
      </c>
      <c r="E3248" s="2" t="s">
        <v>1582</v>
      </c>
      <c r="F3248" s="3"/>
    </row>
    <row r="3249" spans="1:6">
      <c r="A3249" s="2" t="s">
        <v>5085</v>
      </c>
      <c r="B3249" s="2" t="s">
        <v>210</v>
      </c>
      <c r="C3249" s="2" t="s">
        <v>5083</v>
      </c>
      <c r="D3249" s="2" t="s">
        <v>219</v>
      </c>
      <c r="E3249" s="2" t="s">
        <v>1582</v>
      </c>
      <c r="F3249" s="3"/>
    </row>
    <row r="3250" spans="1:6">
      <c r="A3250" s="2" t="s">
        <v>5086</v>
      </c>
      <c r="B3250" s="2" t="s">
        <v>210</v>
      </c>
      <c r="C3250" s="2" t="s">
        <v>5083</v>
      </c>
      <c r="D3250" s="2" t="s">
        <v>219</v>
      </c>
      <c r="E3250" s="2" t="s">
        <v>1582</v>
      </c>
      <c r="F3250" s="3"/>
    </row>
    <row r="3251" spans="1:6">
      <c r="A3251" s="2" t="s">
        <v>5087</v>
      </c>
      <c r="B3251" s="2" t="s">
        <v>210</v>
      </c>
      <c r="C3251" s="2" t="s">
        <v>5088</v>
      </c>
      <c r="D3251" s="2" t="s">
        <v>219</v>
      </c>
      <c r="E3251" s="2" t="s">
        <v>2413</v>
      </c>
      <c r="F3251" s="3"/>
    </row>
    <row r="3252" spans="1:6">
      <c r="A3252" s="2" t="s">
        <v>5089</v>
      </c>
      <c r="B3252" s="2" t="s">
        <v>210</v>
      </c>
      <c r="C3252" s="2" t="s">
        <v>5090</v>
      </c>
      <c r="D3252" s="2" t="s">
        <v>219</v>
      </c>
      <c r="E3252" s="2" t="s">
        <v>2107</v>
      </c>
      <c r="F3252" s="3"/>
    </row>
    <row r="3253" spans="1:6">
      <c r="A3253" s="2" t="s">
        <v>5091</v>
      </c>
      <c r="B3253" s="2" t="s">
        <v>210</v>
      </c>
      <c r="C3253" s="2" t="s">
        <v>5092</v>
      </c>
      <c r="D3253" s="2" t="s">
        <v>219</v>
      </c>
      <c r="E3253" s="2" t="s">
        <v>1000</v>
      </c>
      <c r="F3253" s="3"/>
    </row>
    <row r="3254" spans="1:6">
      <c r="A3254" s="2"/>
      <c r="B3254" s="2" t="s">
        <v>210</v>
      </c>
      <c r="C3254" s="2" t="s">
        <v>5093</v>
      </c>
      <c r="D3254" s="2" t="s">
        <v>212</v>
      </c>
      <c r="E3254" s="2" t="s">
        <v>118</v>
      </c>
      <c r="F3254" s="3"/>
    </row>
    <row r="3255" spans="1:6">
      <c r="A3255" s="2"/>
      <c r="B3255" s="2" t="s">
        <v>210</v>
      </c>
      <c r="C3255" s="2" t="s">
        <v>5094</v>
      </c>
      <c r="D3255" s="2" t="s">
        <v>212</v>
      </c>
      <c r="E3255" s="2" t="s">
        <v>118</v>
      </c>
      <c r="F3255" s="3"/>
    </row>
    <row r="3256" spans="1:6">
      <c r="A3256" s="2" t="s">
        <v>5095</v>
      </c>
      <c r="B3256" s="2" t="s">
        <v>210</v>
      </c>
      <c r="C3256" s="2" t="s">
        <v>5096</v>
      </c>
      <c r="D3256" s="2" t="s">
        <v>212</v>
      </c>
      <c r="E3256" s="2" t="s">
        <v>2274</v>
      </c>
      <c r="F3256" s="3"/>
    </row>
    <row r="3257" spans="1:6">
      <c r="A3257" s="2" t="s">
        <v>5097</v>
      </c>
      <c r="B3257" s="2" t="s">
        <v>210</v>
      </c>
      <c r="C3257" s="2" t="s">
        <v>5098</v>
      </c>
      <c r="D3257" s="2" t="s">
        <v>212</v>
      </c>
      <c r="E3257" s="2" t="s">
        <v>5099</v>
      </c>
      <c r="F3257" s="3"/>
    </row>
    <row r="3258" spans="1:6">
      <c r="A3258" s="2" t="s">
        <v>5100</v>
      </c>
      <c r="B3258" s="2" t="s">
        <v>210</v>
      </c>
      <c r="C3258" s="2" t="s">
        <v>5098</v>
      </c>
      <c r="D3258" s="2" t="s">
        <v>212</v>
      </c>
      <c r="E3258" s="2" t="s">
        <v>5101</v>
      </c>
      <c r="F3258" s="3"/>
    </row>
    <row r="3259" spans="1:6">
      <c r="A3259" s="2" t="s">
        <v>5102</v>
      </c>
      <c r="B3259" s="2" t="s">
        <v>210</v>
      </c>
      <c r="C3259" s="2" t="s">
        <v>5098</v>
      </c>
      <c r="D3259" s="2" t="s">
        <v>212</v>
      </c>
      <c r="E3259" s="2" t="s">
        <v>5101</v>
      </c>
      <c r="F3259" s="3"/>
    </row>
    <row r="3260" spans="1:6">
      <c r="A3260" s="2" t="s">
        <v>5103</v>
      </c>
      <c r="B3260" s="2" t="s">
        <v>210</v>
      </c>
      <c r="C3260" s="2" t="s">
        <v>5098</v>
      </c>
      <c r="D3260" s="2" t="s">
        <v>212</v>
      </c>
      <c r="E3260" s="2" t="s">
        <v>5101</v>
      </c>
      <c r="F3260" s="3"/>
    </row>
    <row r="3261" spans="1:6">
      <c r="A3261" s="2" t="s">
        <v>5104</v>
      </c>
      <c r="B3261" s="2" t="s">
        <v>210</v>
      </c>
      <c r="C3261" s="2" t="s">
        <v>5098</v>
      </c>
      <c r="D3261" s="2" t="s">
        <v>212</v>
      </c>
      <c r="E3261" s="2" t="s">
        <v>5099</v>
      </c>
      <c r="F3261" s="3"/>
    </row>
    <row r="3262" spans="1:6">
      <c r="A3262" s="2" t="s">
        <v>5105</v>
      </c>
      <c r="B3262" s="2" t="s">
        <v>210</v>
      </c>
      <c r="C3262" s="2" t="s">
        <v>5098</v>
      </c>
      <c r="D3262" s="2" t="s">
        <v>212</v>
      </c>
      <c r="E3262" s="2" t="s">
        <v>5099</v>
      </c>
      <c r="F3262" s="3"/>
    </row>
    <row r="3263" spans="1:6">
      <c r="A3263" s="2" t="s">
        <v>2005</v>
      </c>
      <c r="B3263" s="2" t="s">
        <v>210</v>
      </c>
      <c r="C3263" s="2" t="s">
        <v>5098</v>
      </c>
      <c r="D3263" s="2" t="s">
        <v>212</v>
      </c>
      <c r="E3263" s="2" t="s">
        <v>2124</v>
      </c>
      <c r="F3263" s="3"/>
    </row>
    <row r="3264" spans="1:6">
      <c r="A3264" s="2" t="s">
        <v>5106</v>
      </c>
      <c r="B3264" s="2" t="s">
        <v>210</v>
      </c>
      <c r="C3264" s="2" t="s">
        <v>5098</v>
      </c>
      <c r="D3264" s="2" t="s">
        <v>212</v>
      </c>
      <c r="E3264" s="2" t="s">
        <v>5107</v>
      </c>
      <c r="F3264" s="3"/>
    </row>
    <row r="3265" spans="1:6">
      <c r="A3265" s="2" t="s">
        <v>5108</v>
      </c>
      <c r="B3265" s="2" t="s">
        <v>210</v>
      </c>
      <c r="C3265" s="2" t="s">
        <v>5098</v>
      </c>
      <c r="D3265" s="2" t="s">
        <v>212</v>
      </c>
      <c r="E3265" s="2" t="s">
        <v>496</v>
      </c>
      <c r="F3265" s="3"/>
    </row>
    <row r="3266" spans="1:6">
      <c r="A3266" s="2" t="s">
        <v>5109</v>
      </c>
      <c r="B3266" s="2" t="s">
        <v>210</v>
      </c>
      <c r="C3266" s="2" t="s">
        <v>5098</v>
      </c>
      <c r="D3266" s="2" t="s">
        <v>212</v>
      </c>
      <c r="E3266" s="2" t="s">
        <v>2455</v>
      </c>
      <c r="F3266" s="3"/>
    </row>
    <row r="3267" spans="1:6">
      <c r="A3267" s="2" t="s">
        <v>5110</v>
      </c>
      <c r="B3267" s="2" t="s">
        <v>210</v>
      </c>
      <c r="C3267" s="2" t="s">
        <v>5098</v>
      </c>
      <c r="D3267" s="2" t="s">
        <v>212</v>
      </c>
      <c r="E3267" s="2" t="s">
        <v>5111</v>
      </c>
      <c r="F3267" s="3"/>
    </row>
    <row r="3268" spans="1:6">
      <c r="A3268" s="2" t="s">
        <v>3276</v>
      </c>
      <c r="B3268" s="2" t="s">
        <v>210</v>
      </c>
      <c r="C3268" s="2" t="s">
        <v>5098</v>
      </c>
      <c r="D3268" s="2" t="s">
        <v>212</v>
      </c>
      <c r="E3268" s="2" t="s">
        <v>233</v>
      </c>
      <c r="F3268" s="3"/>
    </row>
    <row r="3269" spans="1:6">
      <c r="A3269" s="2" t="s">
        <v>5112</v>
      </c>
      <c r="B3269" s="2" t="s">
        <v>210</v>
      </c>
      <c r="C3269" s="2" t="s">
        <v>5098</v>
      </c>
      <c r="D3269" s="2" t="s">
        <v>212</v>
      </c>
      <c r="E3269" s="2" t="s">
        <v>2274</v>
      </c>
      <c r="F3269" s="3"/>
    </row>
    <row r="3270" spans="1:6">
      <c r="A3270" s="2" t="s">
        <v>5113</v>
      </c>
      <c r="B3270" s="2" t="s">
        <v>210</v>
      </c>
      <c r="C3270" s="2" t="s">
        <v>5114</v>
      </c>
      <c r="D3270" s="2" t="s">
        <v>212</v>
      </c>
      <c r="E3270" s="2" t="s">
        <v>963</v>
      </c>
      <c r="F3270" s="3"/>
    </row>
    <row r="3271" spans="1:6">
      <c r="A3271" s="2" t="s">
        <v>5115</v>
      </c>
      <c r="B3271" s="2" t="s">
        <v>210</v>
      </c>
      <c r="C3271" s="2" t="s">
        <v>5116</v>
      </c>
      <c r="D3271" s="2" t="s">
        <v>212</v>
      </c>
      <c r="E3271" s="2" t="s">
        <v>396</v>
      </c>
      <c r="F3271" s="3"/>
    </row>
    <row r="3272" spans="1:6">
      <c r="A3272" s="2" t="s">
        <v>5117</v>
      </c>
      <c r="B3272" s="2" t="s">
        <v>210</v>
      </c>
      <c r="C3272" s="2" t="s">
        <v>5118</v>
      </c>
      <c r="D3272" s="2" t="s">
        <v>212</v>
      </c>
      <c r="E3272" s="2" t="s">
        <v>1018</v>
      </c>
      <c r="F3272" s="3"/>
    </row>
    <row r="3273" spans="1:6">
      <c r="A3273" s="2" t="s">
        <v>5119</v>
      </c>
      <c r="B3273" s="2" t="s">
        <v>210</v>
      </c>
      <c r="C3273" s="2" t="s">
        <v>5120</v>
      </c>
      <c r="D3273" s="2" t="s">
        <v>212</v>
      </c>
      <c r="E3273" s="2" t="s">
        <v>1018</v>
      </c>
      <c r="F3273" s="3"/>
    </row>
    <row r="3274" spans="1:6">
      <c r="A3274" s="2" t="s">
        <v>5121</v>
      </c>
      <c r="B3274" s="2" t="s">
        <v>210</v>
      </c>
      <c r="C3274" s="2" t="s">
        <v>5122</v>
      </c>
      <c r="D3274" s="2" t="s">
        <v>212</v>
      </c>
      <c r="E3274" s="2" t="s">
        <v>1018</v>
      </c>
      <c r="F3274" s="3"/>
    </row>
    <row r="3275" spans="1:6">
      <c r="A3275" s="2" t="s">
        <v>5123</v>
      </c>
      <c r="B3275" s="2" t="s">
        <v>210</v>
      </c>
      <c r="C3275" s="2" t="s">
        <v>5124</v>
      </c>
      <c r="D3275" s="2" t="s">
        <v>212</v>
      </c>
      <c r="E3275" s="2" t="s">
        <v>986</v>
      </c>
      <c r="F3275" s="3"/>
    </row>
    <row r="3276" spans="1:6">
      <c r="A3276" s="2" t="s">
        <v>5125</v>
      </c>
      <c r="B3276" s="2" t="s">
        <v>210</v>
      </c>
      <c r="C3276" s="2" t="s">
        <v>5126</v>
      </c>
      <c r="D3276" s="2" t="s">
        <v>212</v>
      </c>
      <c r="E3276" s="2" t="s">
        <v>358</v>
      </c>
      <c r="F3276" s="3"/>
    </row>
    <row r="3277" spans="1:6">
      <c r="A3277" s="2" t="s">
        <v>4557</v>
      </c>
      <c r="B3277" s="2" t="s">
        <v>210</v>
      </c>
      <c r="C3277" s="2" t="s">
        <v>5127</v>
      </c>
      <c r="D3277" s="2" t="s">
        <v>212</v>
      </c>
      <c r="E3277" s="2" t="s">
        <v>1294</v>
      </c>
      <c r="F3277" s="3"/>
    </row>
    <row r="3278" spans="1:6">
      <c r="A3278" s="2" t="s">
        <v>4557</v>
      </c>
      <c r="B3278" s="2" t="s">
        <v>210</v>
      </c>
      <c r="C3278" s="2" t="s">
        <v>5127</v>
      </c>
      <c r="D3278" s="2" t="s">
        <v>212</v>
      </c>
      <c r="E3278" s="2" t="s">
        <v>1294</v>
      </c>
      <c r="F3278" s="3"/>
    </row>
    <row r="3279" spans="1:6">
      <c r="A3279" s="2" t="s">
        <v>5128</v>
      </c>
      <c r="B3279" s="2" t="s">
        <v>210</v>
      </c>
      <c r="C3279" s="2" t="s">
        <v>5129</v>
      </c>
      <c r="D3279" s="2" t="s">
        <v>212</v>
      </c>
      <c r="E3279" s="2" t="s">
        <v>2274</v>
      </c>
      <c r="F3279" s="3"/>
    </row>
    <row r="3280" spans="1:6">
      <c r="A3280" s="2"/>
      <c r="B3280" s="2" t="s">
        <v>210</v>
      </c>
      <c r="C3280" s="2" t="s">
        <v>5130</v>
      </c>
      <c r="D3280" s="2" t="s">
        <v>212</v>
      </c>
      <c r="E3280" s="2" t="s">
        <v>118</v>
      </c>
      <c r="F3280" s="3"/>
    </row>
    <row r="3281" spans="1:6">
      <c r="A3281" s="2"/>
      <c r="B3281" s="2" t="s">
        <v>210</v>
      </c>
      <c r="C3281" s="2" t="s">
        <v>5130</v>
      </c>
      <c r="D3281" s="2" t="s">
        <v>212</v>
      </c>
      <c r="E3281" s="2" t="s">
        <v>118</v>
      </c>
      <c r="F3281" s="3"/>
    </row>
    <row r="3282" spans="1:6">
      <c r="A3282" s="2"/>
      <c r="B3282" s="2" t="s">
        <v>210</v>
      </c>
      <c r="C3282" s="2" t="s">
        <v>5130</v>
      </c>
      <c r="D3282" s="2" t="s">
        <v>212</v>
      </c>
      <c r="E3282" s="2" t="s">
        <v>118</v>
      </c>
      <c r="F3282" s="3"/>
    </row>
    <row r="3283" spans="1:6">
      <c r="A3283" s="2" t="s">
        <v>5131</v>
      </c>
      <c r="B3283" s="2" t="s">
        <v>210</v>
      </c>
      <c r="C3283" s="2" t="s">
        <v>5132</v>
      </c>
      <c r="D3283" s="2" t="s">
        <v>212</v>
      </c>
      <c r="E3283" s="2" t="s">
        <v>327</v>
      </c>
      <c r="F3283" s="3"/>
    </row>
    <row r="3284" spans="1:6">
      <c r="A3284" s="2" t="s">
        <v>5133</v>
      </c>
      <c r="B3284" s="2" t="s">
        <v>210</v>
      </c>
      <c r="C3284" s="2" t="s">
        <v>5134</v>
      </c>
      <c r="D3284" s="2" t="s">
        <v>212</v>
      </c>
      <c r="E3284" s="2" t="s">
        <v>231</v>
      </c>
      <c r="F3284" s="3"/>
    </row>
    <row r="3285" spans="1:6">
      <c r="A3285" s="2" t="s">
        <v>5135</v>
      </c>
      <c r="B3285" s="2" t="s">
        <v>210</v>
      </c>
      <c r="C3285" s="2" t="s">
        <v>5134</v>
      </c>
      <c r="D3285" s="2" t="s">
        <v>212</v>
      </c>
      <c r="E3285" s="2" t="s">
        <v>1379</v>
      </c>
      <c r="F3285" s="3"/>
    </row>
    <row r="3286" spans="1:6">
      <c r="A3286" s="2" t="s">
        <v>5136</v>
      </c>
      <c r="B3286" s="2" t="s">
        <v>210</v>
      </c>
      <c r="C3286" s="2" t="s">
        <v>5134</v>
      </c>
      <c r="D3286" s="2" t="s">
        <v>212</v>
      </c>
      <c r="E3286" s="2" t="s">
        <v>1363</v>
      </c>
      <c r="F3286" s="3"/>
    </row>
    <row r="3287" spans="1:6">
      <c r="A3287" s="2" t="s">
        <v>5137</v>
      </c>
      <c r="B3287" s="2" t="s">
        <v>210</v>
      </c>
      <c r="C3287" s="2" t="s">
        <v>5138</v>
      </c>
      <c r="D3287" s="2" t="s">
        <v>212</v>
      </c>
      <c r="E3287" s="2" t="s">
        <v>2101</v>
      </c>
      <c r="F3287" s="3"/>
    </row>
    <row r="3288" spans="1:6">
      <c r="A3288" s="2" t="s">
        <v>5139</v>
      </c>
      <c r="B3288" s="2" t="s">
        <v>210</v>
      </c>
      <c r="C3288" s="2" t="s">
        <v>5140</v>
      </c>
      <c r="D3288" s="2" t="s">
        <v>212</v>
      </c>
      <c r="E3288" s="2" t="s">
        <v>327</v>
      </c>
      <c r="F3288" s="3"/>
    </row>
    <row r="3289" spans="1:6">
      <c r="A3289" s="2" t="s">
        <v>5141</v>
      </c>
      <c r="B3289" s="2" t="s">
        <v>210</v>
      </c>
      <c r="C3289" s="2" t="s">
        <v>5142</v>
      </c>
      <c r="D3289" s="2" t="s">
        <v>212</v>
      </c>
      <c r="E3289" s="2" t="s">
        <v>1623</v>
      </c>
      <c r="F3289" s="3"/>
    </row>
    <row r="3290" spans="1:6">
      <c r="A3290" s="2" t="s">
        <v>5143</v>
      </c>
      <c r="B3290" s="2" t="s">
        <v>210</v>
      </c>
      <c r="C3290" s="2" t="s">
        <v>5144</v>
      </c>
      <c r="D3290" s="2" t="s">
        <v>212</v>
      </c>
      <c r="E3290" s="2" t="s">
        <v>396</v>
      </c>
      <c r="F3290" s="3"/>
    </row>
    <row r="3291" spans="1:6">
      <c r="A3291" s="2" t="s">
        <v>5145</v>
      </c>
      <c r="B3291" s="2" t="s">
        <v>210</v>
      </c>
      <c r="C3291" s="2" t="s">
        <v>5144</v>
      </c>
      <c r="D3291" s="2" t="s">
        <v>212</v>
      </c>
      <c r="E3291" s="2" t="s">
        <v>5099</v>
      </c>
      <c r="F3291" s="3"/>
    </row>
    <row r="3292" spans="1:6">
      <c r="A3292" s="2" t="s">
        <v>5146</v>
      </c>
      <c r="B3292" s="2" t="s">
        <v>210</v>
      </c>
      <c r="C3292" s="2" t="s">
        <v>5147</v>
      </c>
      <c r="D3292" s="2" t="s">
        <v>219</v>
      </c>
      <c r="E3292" s="2" t="s">
        <v>986</v>
      </c>
      <c r="F3292" s="3"/>
    </row>
    <row r="3293" spans="1:6">
      <c r="A3293" s="2" t="s">
        <v>5148</v>
      </c>
      <c r="B3293" s="2" t="s">
        <v>210</v>
      </c>
      <c r="C3293" s="2" t="s">
        <v>5147</v>
      </c>
      <c r="D3293" s="2" t="s">
        <v>219</v>
      </c>
      <c r="E3293" s="2" t="s">
        <v>496</v>
      </c>
      <c r="F3293" s="3"/>
    </row>
    <row r="3294" spans="1:6">
      <c r="A3294" s="2" t="s">
        <v>5149</v>
      </c>
      <c r="B3294" s="2" t="s">
        <v>210</v>
      </c>
      <c r="C3294" s="2" t="s">
        <v>5150</v>
      </c>
      <c r="D3294" s="2" t="s">
        <v>212</v>
      </c>
      <c r="E3294" s="2" t="s">
        <v>5151</v>
      </c>
      <c r="F3294" s="3"/>
    </row>
    <row r="3295" spans="1:6">
      <c r="A3295" s="2" t="s">
        <v>5152</v>
      </c>
      <c r="B3295" s="2" t="s">
        <v>210</v>
      </c>
      <c r="C3295" s="2" t="s">
        <v>5150</v>
      </c>
      <c r="D3295" s="2" t="s">
        <v>212</v>
      </c>
      <c r="E3295" s="2" t="s">
        <v>5151</v>
      </c>
      <c r="F3295" s="3"/>
    </row>
    <row r="3296" spans="1:6">
      <c r="A3296" s="2" t="s">
        <v>5153</v>
      </c>
      <c r="B3296" s="2" t="s">
        <v>210</v>
      </c>
      <c r="C3296" s="2" t="s">
        <v>5154</v>
      </c>
      <c r="D3296" s="2" t="s">
        <v>212</v>
      </c>
      <c r="E3296" s="2" t="s">
        <v>5151</v>
      </c>
      <c r="F3296" s="3"/>
    </row>
    <row r="3297" spans="1:6">
      <c r="A3297" s="2"/>
      <c r="B3297" s="2" t="s">
        <v>210</v>
      </c>
      <c r="C3297" s="2" t="s">
        <v>5155</v>
      </c>
      <c r="D3297" s="2" t="s">
        <v>212</v>
      </c>
      <c r="E3297" s="2" t="s">
        <v>118</v>
      </c>
      <c r="F3297" s="3"/>
    </row>
    <row r="3298" spans="1:6">
      <c r="A3298" s="2"/>
      <c r="B3298" s="2" t="s">
        <v>210</v>
      </c>
      <c r="C3298" s="2" t="s">
        <v>5156</v>
      </c>
      <c r="D3298" s="2" t="s">
        <v>212</v>
      </c>
      <c r="E3298" s="2" t="s">
        <v>118</v>
      </c>
      <c r="F3298" s="3"/>
    </row>
    <row r="3299" spans="1:6">
      <c r="A3299" s="2" t="s">
        <v>5157</v>
      </c>
      <c r="B3299" s="2" t="s">
        <v>210</v>
      </c>
      <c r="C3299" s="2" t="s">
        <v>5158</v>
      </c>
      <c r="D3299" s="2" t="s">
        <v>212</v>
      </c>
      <c r="E3299" s="2" t="s">
        <v>5101</v>
      </c>
      <c r="F3299" s="3"/>
    </row>
    <row r="3300" spans="1:6">
      <c r="A3300" s="2" t="s">
        <v>5159</v>
      </c>
      <c r="B3300" s="2" t="s">
        <v>210</v>
      </c>
      <c r="C3300" s="2" t="s">
        <v>5160</v>
      </c>
      <c r="D3300" s="2" t="s">
        <v>212</v>
      </c>
      <c r="E3300" s="2" t="s">
        <v>307</v>
      </c>
      <c r="F3300" s="3"/>
    </row>
    <row r="3301" spans="1:6">
      <c r="A3301" s="2" t="s">
        <v>5161</v>
      </c>
      <c r="B3301" s="2" t="s">
        <v>210</v>
      </c>
      <c r="C3301" s="2" t="s">
        <v>5162</v>
      </c>
      <c r="D3301" s="2" t="s">
        <v>212</v>
      </c>
      <c r="E3301" s="2" t="s">
        <v>1294</v>
      </c>
      <c r="F3301" s="3"/>
    </row>
    <row r="3302" spans="1:6">
      <c r="A3302" s="2" t="s">
        <v>5161</v>
      </c>
      <c r="B3302" s="2" t="s">
        <v>210</v>
      </c>
      <c r="C3302" s="2" t="s">
        <v>5163</v>
      </c>
      <c r="D3302" s="2" t="s">
        <v>212</v>
      </c>
      <c r="E3302" s="2" t="s">
        <v>1294</v>
      </c>
      <c r="F3302" s="3"/>
    </row>
    <row r="3303" spans="1:6">
      <c r="A3303" s="2" t="s">
        <v>5161</v>
      </c>
      <c r="B3303" s="2" t="s">
        <v>210</v>
      </c>
      <c r="C3303" s="2" t="s">
        <v>5163</v>
      </c>
      <c r="D3303" s="2" t="s">
        <v>212</v>
      </c>
      <c r="E3303" s="2" t="s">
        <v>1294</v>
      </c>
      <c r="F3303" s="3"/>
    </row>
    <row r="3304" spans="1:6">
      <c r="A3304" s="2" t="s">
        <v>5164</v>
      </c>
      <c r="B3304" s="2" t="s">
        <v>210</v>
      </c>
      <c r="C3304" s="2" t="s">
        <v>5165</v>
      </c>
      <c r="D3304" s="2" t="s">
        <v>212</v>
      </c>
      <c r="E3304" s="2" t="s">
        <v>1379</v>
      </c>
      <c r="F3304" s="3"/>
    </row>
    <row r="3305" spans="1:6">
      <c r="A3305" s="2" t="s">
        <v>5166</v>
      </c>
      <c r="B3305" s="2" t="s">
        <v>210</v>
      </c>
      <c r="C3305" s="2" t="s">
        <v>5165</v>
      </c>
      <c r="D3305" s="2" t="s">
        <v>212</v>
      </c>
      <c r="E3305" s="2" t="s">
        <v>361</v>
      </c>
      <c r="F3305" s="3"/>
    </row>
    <row r="3306" spans="1:6">
      <c r="A3306" s="2" t="s">
        <v>5167</v>
      </c>
      <c r="B3306" s="2" t="s">
        <v>210</v>
      </c>
      <c r="C3306" s="2" t="s">
        <v>5168</v>
      </c>
      <c r="D3306" s="2" t="s">
        <v>212</v>
      </c>
      <c r="E3306" s="2" t="s">
        <v>1379</v>
      </c>
      <c r="F3306" s="3"/>
    </row>
    <row r="3307" spans="1:6">
      <c r="A3307" s="2" t="s">
        <v>5169</v>
      </c>
      <c r="B3307" s="2" t="s">
        <v>210</v>
      </c>
      <c r="C3307" s="2" t="s">
        <v>5170</v>
      </c>
      <c r="D3307" s="2" t="s">
        <v>212</v>
      </c>
      <c r="E3307" s="2" t="s">
        <v>358</v>
      </c>
      <c r="F3307" s="3"/>
    </row>
    <row r="3308" spans="1:6">
      <c r="A3308" s="2" t="s">
        <v>5171</v>
      </c>
      <c r="B3308" s="2" t="s">
        <v>210</v>
      </c>
      <c r="C3308" s="2" t="s">
        <v>5172</v>
      </c>
      <c r="D3308" s="2" t="s">
        <v>212</v>
      </c>
      <c r="E3308" s="2" t="s">
        <v>4338</v>
      </c>
      <c r="F3308" s="3"/>
    </row>
    <row r="3309" spans="1:6">
      <c r="A3309" s="2" t="s">
        <v>5115</v>
      </c>
      <c r="B3309" s="2" t="s">
        <v>210</v>
      </c>
      <c r="C3309" s="2" t="s">
        <v>5173</v>
      </c>
      <c r="D3309" s="2" t="s">
        <v>212</v>
      </c>
      <c r="E3309" s="2" t="s">
        <v>396</v>
      </c>
      <c r="F3309" s="3"/>
    </row>
    <row r="3310" spans="1:6">
      <c r="A3310" s="2" t="s">
        <v>3425</v>
      </c>
      <c r="B3310" s="2" t="s">
        <v>210</v>
      </c>
      <c r="C3310" s="2" t="s">
        <v>5174</v>
      </c>
      <c r="D3310" s="2" t="s">
        <v>212</v>
      </c>
      <c r="E3310" s="2" t="s">
        <v>396</v>
      </c>
      <c r="F3310" s="3"/>
    </row>
    <row r="3311" spans="1:6">
      <c r="A3311" s="2"/>
      <c r="B3311" s="2" t="s">
        <v>210</v>
      </c>
      <c r="C3311" s="2" t="s">
        <v>5175</v>
      </c>
      <c r="D3311" s="2" t="s">
        <v>212</v>
      </c>
      <c r="E3311" s="2" t="s">
        <v>2046</v>
      </c>
      <c r="F3311" s="3"/>
    </row>
    <row r="3312" spans="1:6">
      <c r="A3312" s="2"/>
      <c r="B3312" s="2" t="s">
        <v>210</v>
      </c>
      <c r="C3312" s="2" t="s">
        <v>5175</v>
      </c>
      <c r="D3312" s="2" t="s">
        <v>212</v>
      </c>
      <c r="E3312" s="2" t="s">
        <v>2043</v>
      </c>
      <c r="F3312" s="3"/>
    </row>
    <row r="3313" spans="1:6">
      <c r="A3313" s="2"/>
      <c r="B3313" s="2" t="s">
        <v>210</v>
      </c>
      <c r="C3313" s="2" t="s">
        <v>5175</v>
      </c>
      <c r="D3313" s="2" t="s">
        <v>212</v>
      </c>
      <c r="E3313" s="2" t="s">
        <v>2048</v>
      </c>
      <c r="F3313" s="3"/>
    </row>
    <row r="3314" spans="1:6">
      <c r="A3314" s="2"/>
      <c r="B3314" s="2" t="s">
        <v>210</v>
      </c>
      <c r="C3314" s="2" t="s">
        <v>5175</v>
      </c>
      <c r="D3314" s="2" t="s">
        <v>212</v>
      </c>
      <c r="E3314" s="2" t="s">
        <v>2048</v>
      </c>
      <c r="F3314" s="3"/>
    </row>
    <row r="3315" spans="1:6">
      <c r="A3315" s="2"/>
      <c r="B3315" s="2" t="s">
        <v>210</v>
      </c>
      <c r="C3315" s="2" t="s">
        <v>5175</v>
      </c>
      <c r="D3315" s="2" t="s">
        <v>212</v>
      </c>
      <c r="E3315" s="2" t="s">
        <v>2048</v>
      </c>
      <c r="F3315" s="3"/>
    </row>
    <row r="3316" spans="1:6">
      <c r="A3316" s="2"/>
      <c r="B3316" s="2" t="s">
        <v>210</v>
      </c>
      <c r="C3316" s="2" t="s">
        <v>5175</v>
      </c>
      <c r="D3316" s="2" t="s">
        <v>212</v>
      </c>
      <c r="E3316" s="2" t="s">
        <v>2048</v>
      </c>
      <c r="F3316" s="3"/>
    </row>
    <row r="3317" spans="1:6">
      <c r="A3317" s="2"/>
      <c r="B3317" s="2" t="s">
        <v>210</v>
      </c>
      <c r="C3317" s="2" t="s">
        <v>5175</v>
      </c>
      <c r="D3317" s="2" t="s">
        <v>212</v>
      </c>
      <c r="E3317" s="2" t="s">
        <v>2048</v>
      </c>
      <c r="F3317" s="3"/>
    </row>
    <row r="3318" spans="1:6">
      <c r="A3318" s="2"/>
      <c r="B3318" s="2" t="s">
        <v>210</v>
      </c>
      <c r="C3318" s="2" t="s">
        <v>5175</v>
      </c>
      <c r="D3318" s="2" t="s">
        <v>212</v>
      </c>
      <c r="E3318" s="2" t="s">
        <v>2048</v>
      </c>
      <c r="F3318" s="3"/>
    </row>
    <row r="3319" spans="1:6">
      <c r="A3319" s="2"/>
      <c r="B3319" s="2" t="s">
        <v>210</v>
      </c>
      <c r="C3319" s="2" t="s">
        <v>5175</v>
      </c>
      <c r="D3319" s="2" t="s">
        <v>212</v>
      </c>
      <c r="E3319" s="2" t="s">
        <v>2048</v>
      </c>
      <c r="F3319" s="3"/>
    </row>
    <row r="3320" spans="1:6">
      <c r="A3320" s="2"/>
      <c r="B3320" s="2" t="s">
        <v>210</v>
      </c>
      <c r="C3320" s="2" t="s">
        <v>5175</v>
      </c>
      <c r="D3320" s="2" t="s">
        <v>212</v>
      </c>
      <c r="E3320" s="2" t="s">
        <v>2043</v>
      </c>
      <c r="F3320" s="3"/>
    </row>
    <row r="3321" spans="1:6">
      <c r="A3321" s="2"/>
      <c r="B3321" s="2" t="s">
        <v>210</v>
      </c>
      <c r="C3321" s="2" t="s">
        <v>5175</v>
      </c>
      <c r="D3321" s="2" t="s">
        <v>212</v>
      </c>
      <c r="E3321" s="2" t="s">
        <v>2043</v>
      </c>
      <c r="F3321" s="3"/>
    </row>
    <row r="3322" spans="1:6">
      <c r="A3322" s="2"/>
      <c r="B3322" s="2" t="s">
        <v>210</v>
      </c>
      <c r="C3322" s="2" t="s">
        <v>5175</v>
      </c>
      <c r="D3322" s="2" t="s">
        <v>212</v>
      </c>
      <c r="E3322" s="2" t="s">
        <v>2046</v>
      </c>
      <c r="F3322" s="3"/>
    </row>
    <row r="3323" spans="1:6">
      <c r="A3323" s="2"/>
      <c r="B3323" s="2" t="s">
        <v>210</v>
      </c>
      <c r="C3323" s="2" t="s">
        <v>5175</v>
      </c>
      <c r="D3323" s="2" t="s">
        <v>212</v>
      </c>
      <c r="E3323" s="2" t="s">
        <v>2046</v>
      </c>
      <c r="F3323" s="3"/>
    </row>
    <row r="3324" spans="1:6">
      <c r="A3324" s="2"/>
      <c r="B3324" s="2" t="s">
        <v>210</v>
      </c>
      <c r="C3324" s="2" t="s">
        <v>5175</v>
      </c>
      <c r="D3324" s="2" t="s">
        <v>212</v>
      </c>
      <c r="E3324" s="2" t="s">
        <v>2046</v>
      </c>
      <c r="F3324" s="3"/>
    </row>
    <row r="3325" spans="1:6">
      <c r="A3325" s="2"/>
      <c r="B3325" s="2" t="s">
        <v>210</v>
      </c>
      <c r="C3325" s="2" t="s">
        <v>5175</v>
      </c>
      <c r="D3325" s="2" t="s">
        <v>212</v>
      </c>
      <c r="E3325" s="2" t="s">
        <v>2046</v>
      </c>
      <c r="F3325" s="3"/>
    </row>
    <row r="3326" spans="1:6">
      <c r="A3326" s="2"/>
      <c r="B3326" s="2" t="s">
        <v>210</v>
      </c>
      <c r="C3326" s="2" t="s">
        <v>5175</v>
      </c>
      <c r="D3326" s="2" t="s">
        <v>212</v>
      </c>
      <c r="E3326" s="2" t="s">
        <v>2046</v>
      </c>
      <c r="F3326" s="3"/>
    </row>
    <row r="3327" spans="1:6">
      <c r="A3327" s="2"/>
      <c r="B3327" s="2" t="s">
        <v>210</v>
      </c>
      <c r="C3327" s="2" t="s">
        <v>5175</v>
      </c>
      <c r="D3327" s="2" t="s">
        <v>212</v>
      </c>
      <c r="E3327" s="2" t="s">
        <v>2043</v>
      </c>
      <c r="F3327" s="3"/>
    </row>
    <row r="3328" spans="1:6">
      <c r="A3328" s="2" t="s">
        <v>5176</v>
      </c>
      <c r="B3328" s="2" t="s">
        <v>210</v>
      </c>
      <c r="C3328" s="2" t="s">
        <v>5175</v>
      </c>
      <c r="D3328" s="2" t="s">
        <v>212</v>
      </c>
      <c r="E3328" s="2" t="s">
        <v>2679</v>
      </c>
      <c r="F3328" s="3"/>
    </row>
    <row r="3329" spans="1:6">
      <c r="A3329" s="2" t="s">
        <v>5176</v>
      </c>
      <c r="B3329" s="2" t="s">
        <v>210</v>
      </c>
      <c r="C3329" s="2" t="s">
        <v>5175</v>
      </c>
      <c r="D3329" s="2" t="s">
        <v>212</v>
      </c>
      <c r="E3329" s="2" t="s">
        <v>2679</v>
      </c>
      <c r="F3329" s="3"/>
    </row>
    <row r="3330" spans="1:6">
      <c r="A3330" s="2" t="s">
        <v>5176</v>
      </c>
      <c r="B3330" s="2" t="s">
        <v>210</v>
      </c>
      <c r="C3330" s="2" t="s">
        <v>5175</v>
      </c>
      <c r="D3330" s="2" t="s">
        <v>212</v>
      </c>
      <c r="E3330" s="2" t="s">
        <v>2679</v>
      </c>
      <c r="F3330" s="3"/>
    </row>
    <row r="3331" spans="1:6">
      <c r="A3331" s="2" t="s">
        <v>5176</v>
      </c>
      <c r="B3331" s="2" t="s">
        <v>210</v>
      </c>
      <c r="C3331" s="2" t="s">
        <v>5175</v>
      </c>
      <c r="D3331" s="2" t="s">
        <v>212</v>
      </c>
      <c r="E3331" s="2" t="s">
        <v>2679</v>
      </c>
      <c r="F3331" s="3"/>
    </row>
    <row r="3332" spans="1:6">
      <c r="A3332" s="2"/>
      <c r="B3332" s="2" t="s">
        <v>210</v>
      </c>
      <c r="C3332" s="2" t="s">
        <v>5175</v>
      </c>
      <c r="D3332" s="2" t="s">
        <v>212</v>
      </c>
      <c r="E3332" s="2" t="s">
        <v>2043</v>
      </c>
      <c r="F3332" s="3"/>
    </row>
    <row r="3333" spans="1:6">
      <c r="A3333" s="2"/>
      <c r="B3333" s="2" t="s">
        <v>210</v>
      </c>
      <c r="C3333" s="2" t="s">
        <v>5175</v>
      </c>
      <c r="D3333" s="2" t="s">
        <v>212</v>
      </c>
      <c r="E3333" s="2" t="s">
        <v>2043</v>
      </c>
      <c r="F3333" s="3"/>
    </row>
    <row r="3334" spans="1:6">
      <c r="A3334" s="2"/>
      <c r="B3334" s="2" t="s">
        <v>210</v>
      </c>
      <c r="C3334" s="2" t="s">
        <v>5175</v>
      </c>
      <c r="D3334" s="2" t="s">
        <v>212</v>
      </c>
      <c r="E3334" s="2" t="s">
        <v>2043</v>
      </c>
      <c r="F3334" s="3"/>
    </row>
    <row r="3335" spans="1:6">
      <c r="A3335" s="2"/>
      <c r="B3335" s="2" t="s">
        <v>210</v>
      </c>
      <c r="C3335" s="2" t="s">
        <v>5175</v>
      </c>
      <c r="D3335" s="2" t="s">
        <v>212</v>
      </c>
      <c r="E3335" s="2" t="s">
        <v>2043</v>
      </c>
      <c r="F3335" s="3"/>
    </row>
    <row r="3336" spans="1:6">
      <c r="A3336" s="2"/>
      <c r="B3336" s="2" t="s">
        <v>210</v>
      </c>
      <c r="C3336" s="2" t="s">
        <v>5175</v>
      </c>
      <c r="D3336" s="2" t="s">
        <v>212</v>
      </c>
      <c r="E3336" s="2" t="s">
        <v>2043</v>
      </c>
      <c r="F3336" s="3"/>
    </row>
    <row r="3337" spans="1:6">
      <c r="A3337" s="2"/>
      <c r="B3337" s="2" t="s">
        <v>210</v>
      </c>
      <c r="C3337" s="2" t="s">
        <v>5175</v>
      </c>
      <c r="D3337" s="2" t="s">
        <v>212</v>
      </c>
      <c r="E3337" s="2" t="s">
        <v>2044</v>
      </c>
      <c r="F3337" s="3"/>
    </row>
    <row r="3338" spans="1:6">
      <c r="A3338" s="2"/>
      <c r="B3338" s="2" t="s">
        <v>210</v>
      </c>
      <c r="C3338" s="2" t="s">
        <v>5175</v>
      </c>
      <c r="D3338" s="2" t="s">
        <v>212</v>
      </c>
      <c r="E3338" s="2" t="s">
        <v>2044</v>
      </c>
      <c r="F3338" s="3"/>
    </row>
    <row r="3339" spans="1:6">
      <c r="A3339" s="2"/>
      <c r="B3339" s="2" t="s">
        <v>210</v>
      </c>
      <c r="C3339" s="2" t="s">
        <v>5175</v>
      </c>
      <c r="D3339" s="2" t="s">
        <v>212</v>
      </c>
      <c r="E3339" s="2" t="s">
        <v>2044</v>
      </c>
      <c r="F3339" s="3"/>
    </row>
    <row r="3340" spans="1:6">
      <c r="A3340" s="2"/>
      <c r="B3340" s="2" t="s">
        <v>210</v>
      </c>
      <c r="C3340" s="2" t="s">
        <v>5175</v>
      </c>
      <c r="D3340" s="2" t="s">
        <v>212</v>
      </c>
      <c r="E3340" s="2" t="s">
        <v>2044</v>
      </c>
      <c r="F3340" s="3"/>
    </row>
    <row r="3341" spans="1:6">
      <c r="A3341" s="2"/>
      <c r="B3341" s="2" t="s">
        <v>210</v>
      </c>
      <c r="C3341" s="2" t="s">
        <v>5175</v>
      </c>
      <c r="D3341" s="2" t="s">
        <v>212</v>
      </c>
      <c r="E3341" s="2" t="s">
        <v>2044</v>
      </c>
      <c r="F3341" s="3"/>
    </row>
    <row r="3342" spans="1:6">
      <c r="A3342" s="2"/>
      <c r="B3342" s="2" t="s">
        <v>210</v>
      </c>
      <c r="C3342" s="2" t="s">
        <v>5175</v>
      </c>
      <c r="D3342" s="2" t="s">
        <v>212</v>
      </c>
      <c r="E3342" s="2" t="s">
        <v>2045</v>
      </c>
      <c r="F3342" s="3"/>
    </row>
    <row r="3343" spans="1:6">
      <c r="A3343" s="2"/>
      <c r="B3343" s="2" t="s">
        <v>210</v>
      </c>
      <c r="C3343" s="2" t="s">
        <v>5175</v>
      </c>
      <c r="D3343" s="2" t="s">
        <v>212</v>
      </c>
      <c r="E3343" s="2" t="s">
        <v>2046</v>
      </c>
      <c r="F3343" s="3"/>
    </row>
    <row r="3344" spans="1:6">
      <c r="A3344" s="2"/>
      <c r="B3344" s="2" t="s">
        <v>210</v>
      </c>
      <c r="C3344" s="2" t="s">
        <v>5175</v>
      </c>
      <c r="D3344" s="2" t="s">
        <v>212</v>
      </c>
      <c r="E3344" s="2" t="s">
        <v>2046</v>
      </c>
      <c r="F3344" s="3"/>
    </row>
    <row r="3345" spans="1:6">
      <c r="A3345" s="2"/>
      <c r="B3345" s="2" t="s">
        <v>210</v>
      </c>
      <c r="C3345" s="2" t="s">
        <v>5175</v>
      </c>
      <c r="D3345" s="2" t="s">
        <v>212</v>
      </c>
      <c r="E3345" s="2" t="s">
        <v>2046</v>
      </c>
      <c r="F3345" s="3"/>
    </row>
    <row r="3346" spans="1:6">
      <c r="A3346" s="2"/>
      <c r="B3346" s="2" t="s">
        <v>210</v>
      </c>
      <c r="C3346" s="2" t="s">
        <v>5175</v>
      </c>
      <c r="D3346" s="2" t="s">
        <v>212</v>
      </c>
      <c r="E3346" s="2" t="s">
        <v>2046</v>
      </c>
      <c r="F3346" s="3"/>
    </row>
    <row r="3347" spans="1:6">
      <c r="A3347" s="2"/>
      <c r="B3347" s="2" t="s">
        <v>210</v>
      </c>
      <c r="C3347" s="2" t="s">
        <v>5175</v>
      </c>
      <c r="D3347" s="2" t="s">
        <v>212</v>
      </c>
      <c r="E3347" s="2" t="s">
        <v>2046</v>
      </c>
      <c r="F3347" s="3"/>
    </row>
    <row r="3348" spans="1:6">
      <c r="A3348" s="2"/>
      <c r="B3348" s="2" t="s">
        <v>210</v>
      </c>
      <c r="C3348" s="2" t="s">
        <v>5175</v>
      </c>
      <c r="D3348" s="2" t="s">
        <v>212</v>
      </c>
      <c r="E3348" s="2" t="s">
        <v>2043</v>
      </c>
      <c r="F3348" s="3"/>
    </row>
    <row r="3349" spans="1:6">
      <c r="A3349" s="2"/>
      <c r="B3349" s="2" t="s">
        <v>210</v>
      </c>
      <c r="C3349" s="2" t="s">
        <v>5175</v>
      </c>
      <c r="D3349" s="2" t="s">
        <v>212</v>
      </c>
      <c r="E3349" s="2" t="s">
        <v>2043</v>
      </c>
      <c r="F3349" s="3"/>
    </row>
    <row r="3350" spans="1:6">
      <c r="A3350" s="2" t="s">
        <v>5177</v>
      </c>
      <c r="B3350" s="2" t="s">
        <v>210</v>
      </c>
      <c r="C3350" s="2" t="s">
        <v>5175</v>
      </c>
      <c r="D3350" s="2" t="s">
        <v>212</v>
      </c>
      <c r="E3350" s="2" t="s">
        <v>2679</v>
      </c>
      <c r="F3350" s="3"/>
    </row>
    <row r="3351" spans="1:6">
      <c r="A3351" s="2" t="s">
        <v>5177</v>
      </c>
      <c r="B3351" s="2" t="s">
        <v>210</v>
      </c>
      <c r="C3351" s="2" t="s">
        <v>5175</v>
      </c>
      <c r="D3351" s="2" t="s">
        <v>212</v>
      </c>
      <c r="E3351" s="2" t="s">
        <v>2679</v>
      </c>
      <c r="F3351" s="3"/>
    </row>
    <row r="3352" spans="1:6">
      <c r="A3352" s="2" t="s">
        <v>5177</v>
      </c>
      <c r="B3352" s="2" t="s">
        <v>210</v>
      </c>
      <c r="C3352" s="2" t="s">
        <v>5175</v>
      </c>
      <c r="D3352" s="2" t="s">
        <v>212</v>
      </c>
      <c r="E3352" s="2" t="s">
        <v>2679</v>
      </c>
      <c r="F3352" s="3"/>
    </row>
    <row r="3353" spans="1:6">
      <c r="A3353" s="2" t="s">
        <v>5177</v>
      </c>
      <c r="B3353" s="2" t="s">
        <v>210</v>
      </c>
      <c r="C3353" s="2" t="s">
        <v>5175</v>
      </c>
      <c r="D3353" s="2" t="s">
        <v>212</v>
      </c>
      <c r="E3353" s="2" t="s">
        <v>2679</v>
      </c>
      <c r="F3353" s="3"/>
    </row>
    <row r="3354" spans="1:6">
      <c r="A3354" s="2" t="s">
        <v>5176</v>
      </c>
      <c r="B3354" s="2" t="s">
        <v>210</v>
      </c>
      <c r="C3354" s="2" t="s">
        <v>5175</v>
      </c>
      <c r="D3354" s="2" t="s">
        <v>212</v>
      </c>
      <c r="E3354" s="2" t="s">
        <v>2679</v>
      </c>
      <c r="F3354" s="3"/>
    </row>
    <row r="3355" spans="1:6">
      <c r="A3355" s="2" t="s">
        <v>5176</v>
      </c>
      <c r="B3355" s="2" t="s">
        <v>210</v>
      </c>
      <c r="C3355" s="2" t="s">
        <v>5175</v>
      </c>
      <c r="D3355" s="2" t="s">
        <v>212</v>
      </c>
      <c r="E3355" s="2" t="s">
        <v>2679</v>
      </c>
      <c r="F3355" s="3"/>
    </row>
    <row r="3356" spans="1:6">
      <c r="A3356" s="2" t="s">
        <v>5176</v>
      </c>
      <c r="B3356" s="2" t="s">
        <v>210</v>
      </c>
      <c r="C3356" s="2" t="s">
        <v>5175</v>
      </c>
      <c r="D3356" s="2" t="s">
        <v>212</v>
      </c>
      <c r="E3356" s="2" t="s">
        <v>2679</v>
      </c>
      <c r="F3356" s="3"/>
    </row>
    <row r="3357" spans="1:6">
      <c r="A3357" s="2" t="s">
        <v>5176</v>
      </c>
      <c r="B3357" s="2" t="s">
        <v>210</v>
      </c>
      <c r="C3357" s="2" t="s">
        <v>5175</v>
      </c>
      <c r="D3357" s="2" t="s">
        <v>212</v>
      </c>
      <c r="E3357" s="2" t="s">
        <v>2679</v>
      </c>
      <c r="F3357" s="3"/>
    </row>
    <row r="3358" spans="1:6">
      <c r="A3358" s="2"/>
      <c r="B3358" s="2" t="s">
        <v>210</v>
      </c>
      <c r="C3358" s="2" t="s">
        <v>5175</v>
      </c>
      <c r="D3358" s="2" t="s">
        <v>212</v>
      </c>
      <c r="E3358" s="2" t="s">
        <v>2046</v>
      </c>
      <c r="F3358" s="3"/>
    </row>
    <row r="3359" spans="1:6">
      <c r="A3359" s="2"/>
      <c r="B3359" s="2" t="s">
        <v>210</v>
      </c>
      <c r="C3359" s="2" t="s">
        <v>5175</v>
      </c>
      <c r="D3359" s="2" t="s">
        <v>212</v>
      </c>
      <c r="E3359" s="2" t="s">
        <v>2046</v>
      </c>
      <c r="F3359" s="3"/>
    </row>
    <row r="3360" spans="1:6">
      <c r="A3360" s="2"/>
      <c r="B3360" s="2" t="s">
        <v>210</v>
      </c>
      <c r="C3360" s="2" t="s">
        <v>5175</v>
      </c>
      <c r="D3360" s="2" t="s">
        <v>212</v>
      </c>
      <c r="E3360" s="2" t="s">
        <v>2046</v>
      </c>
      <c r="F3360" s="3"/>
    </row>
    <row r="3361" spans="1:6">
      <c r="A3361" s="2"/>
      <c r="B3361" s="2" t="s">
        <v>210</v>
      </c>
      <c r="C3361" s="2" t="s">
        <v>5175</v>
      </c>
      <c r="D3361" s="2" t="s">
        <v>212</v>
      </c>
      <c r="E3361" s="2" t="s">
        <v>2046</v>
      </c>
      <c r="F3361" s="3"/>
    </row>
    <row r="3362" spans="1:6">
      <c r="A3362" s="2"/>
      <c r="B3362" s="2" t="s">
        <v>210</v>
      </c>
      <c r="C3362" s="2" t="s">
        <v>5175</v>
      </c>
      <c r="D3362" s="2" t="s">
        <v>212</v>
      </c>
      <c r="E3362" s="2" t="s">
        <v>2046</v>
      </c>
      <c r="F3362" s="3"/>
    </row>
    <row r="3363" spans="1:6">
      <c r="A3363" s="2"/>
      <c r="B3363" s="2" t="s">
        <v>210</v>
      </c>
      <c r="C3363" s="2" t="s">
        <v>5175</v>
      </c>
      <c r="D3363" s="2" t="s">
        <v>212</v>
      </c>
      <c r="E3363" s="2" t="s">
        <v>2046</v>
      </c>
      <c r="F3363" s="3"/>
    </row>
    <row r="3364" spans="1:6">
      <c r="A3364" s="2"/>
      <c r="B3364" s="2" t="s">
        <v>210</v>
      </c>
      <c r="C3364" s="2" t="s">
        <v>5175</v>
      </c>
      <c r="D3364" s="2" t="s">
        <v>212</v>
      </c>
      <c r="E3364" s="2" t="s">
        <v>2046</v>
      </c>
      <c r="F3364" s="3"/>
    </row>
    <row r="3365" spans="1:6">
      <c r="A3365" s="2"/>
      <c r="B3365" s="2" t="s">
        <v>210</v>
      </c>
      <c r="C3365" s="2" t="s">
        <v>5175</v>
      </c>
      <c r="D3365" s="2" t="s">
        <v>212</v>
      </c>
      <c r="E3365" s="2" t="s">
        <v>2044</v>
      </c>
      <c r="F3365" s="3"/>
    </row>
    <row r="3366" spans="1:6">
      <c r="A3366" s="2"/>
      <c r="B3366" s="2" t="s">
        <v>210</v>
      </c>
      <c r="C3366" s="2" t="s">
        <v>5175</v>
      </c>
      <c r="D3366" s="2" t="s">
        <v>212</v>
      </c>
      <c r="E3366" s="2" t="s">
        <v>2044</v>
      </c>
      <c r="F3366" s="3"/>
    </row>
    <row r="3367" spans="1:6">
      <c r="A3367" s="2"/>
      <c r="B3367" s="2" t="s">
        <v>210</v>
      </c>
      <c r="C3367" s="2" t="s">
        <v>5175</v>
      </c>
      <c r="D3367" s="2" t="s">
        <v>212</v>
      </c>
      <c r="E3367" s="2" t="s">
        <v>2046</v>
      </c>
      <c r="F3367" s="3"/>
    </row>
    <row r="3368" spans="1:6">
      <c r="A3368" s="2"/>
      <c r="B3368" s="2" t="s">
        <v>210</v>
      </c>
      <c r="C3368" s="2" t="s">
        <v>5175</v>
      </c>
      <c r="D3368" s="2" t="s">
        <v>212</v>
      </c>
      <c r="E3368" s="2" t="s">
        <v>2046</v>
      </c>
      <c r="F3368" s="3"/>
    </row>
    <row r="3369" spans="1:6">
      <c r="A3369" s="2"/>
      <c r="B3369" s="2" t="s">
        <v>210</v>
      </c>
      <c r="C3369" s="2" t="s">
        <v>5175</v>
      </c>
      <c r="D3369" s="2" t="s">
        <v>212</v>
      </c>
      <c r="E3369" s="2" t="s">
        <v>2044</v>
      </c>
      <c r="F3369" s="3"/>
    </row>
    <row r="3370" spans="1:6">
      <c r="A3370" s="2"/>
      <c r="B3370" s="2" t="s">
        <v>210</v>
      </c>
      <c r="C3370" s="2" t="s">
        <v>5175</v>
      </c>
      <c r="D3370" s="2" t="s">
        <v>212</v>
      </c>
      <c r="E3370" s="2" t="s">
        <v>2044</v>
      </c>
      <c r="F3370" s="3"/>
    </row>
    <row r="3371" spans="1:6">
      <c r="A3371" s="2"/>
      <c r="B3371" s="2" t="s">
        <v>210</v>
      </c>
      <c r="C3371" s="2" t="s">
        <v>5175</v>
      </c>
      <c r="D3371" s="2" t="s">
        <v>212</v>
      </c>
      <c r="E3371" s="2" t="s">
        <v>2044</v>
      </c>
      <c r="F3371" s="3"/>
    </row>
    <row r="3372" spans="1:6">
      <c r="A3372" s="2" t="s">
        <v>5178</v>
      </c>
      <c r="B3372" s="2" t="s">
        <v>210</v>
      </c>
      <c r="C3372" s="2" t="s">
        <v>5175</v>
      </c>
      <c r="D3372" s="2" t="s">
        <v>212</v>
      </c>
      <c r="E3372" s="2" t="s">
        <v>2048</v>
      </c>
      <c r="F3372" s="3"/>
    </row>
    <row r="3373" spans="1:6">
      <c r="A3373" s="2"/>
      <c r="B3373" s="2" t="s">
        <v>210</v>
      </c>
      <c r="C3373" s="2" t="s">
        <v>5175</v>
      </c>
      <c r="D3373" s="2" t="s">
        <v>212</v>
      </c>
      <c r="E3373" s="2" t="s">
        <v>2044</v>
      </c>
      <c r="F3373" s="3"/>
    </row>
    <row r="3374" spans="1:6">
      <c r="A3374" s="2"/>
      <c r="B3374" s="2" t="s">
        <v>210</v>
      </c>
      <c r="C3374" s="2" t="s">
        <v>5175</v>
      </c>
      <c r="D3374" s="2" t="s">
        <v>212</v>
      </c>
      <c r="E3374" s="2" t="s">
        <v>2044</v>
      </c>
      <c r="F3374" s="3"/>
    </row>
    <row r="3375" spans="1:6">
      <c r="A3375" s="2"/>
      <c r="B3375" s="2" t="s">
        <v>210</v>
      </c>
      <c r="C3375" s="2" t="s">
        <v>5175</v>
      </c>
      <c r="D3375" s="2" t="s">
        <v>212</v>
      </c>
      <c r="E3375" s="2" t="s">
        <v>2044</v>
      </c>
      <c r="F3375" s="3"/>
    </row>
    <row r="3376" spans="1:6">
      <c r="A3376" s="2" t="s">
        <v>5177</v>
      </c>
      <c r="B3376" s="2" t="s">
        <v>210</v>
      </c>
      <c r="C3376" s="2" t="s">
        <v>5175</v>
      </c>
      <c r="D3376" s="2" t="s">
        <v>212</v>
      </c>
      <c r="E3376" s="2" t="s">
        <v>2679</v>
      </c>
      <c r="F3376" s="3"/>
    </row>
    <row r="3377" spans="1:6">
      <c r="A3377" s="2"/>
      <c r="B3377" s="2" t="s">
        <v>210</v>
      </c>
      <c r="C3377" s="2" t="s">
        <v>5175</v>
      </c>
      <c r="D3377" s="2" t="s">
        <v>212</v>
      </c>
      <c r="E3377" s="2" t="s">
        <v>2046</v>
      </c>
      <c r="F3377" s="3"/>
    </row>
    <row r="3378" spans="1:6">
      <c r="A3378" s="2"/>
      <c r="B3378" s="2" t="s">
        <v>210</v>
      </c>
      <c r="C3378" s="2" t="s">
        <v>5175</v>
      </c>
      <c r="D3378" s="2" t="s">
        <v>212</v>
      </c>
      <c r="E3378" s="2" t="s">
        <v>2043</v>
      </c>
      <c r="F3378" s="3"/>
    </row>
    <row r="3379" spans="1:6">
      <c r="A3379" s="2"/>
      <c r="B3379" s="2" t="s">
        <v>210</v>
      </c>
      <c r="C3379" s="2" t="s">
        <v>5175</v>
      </c>
      <c r="D3379" s="2" t="s">
        <v>212</v>
      </c>
      <c r="E3379" s="2" t="s">
        <v>2043</v>
      </c>
      <c r="F3379" s="3"/>
    </row>
    <row r="3380" spans="1:6">
      <c r="A3380" s="2"/>
      <c r="B3380" s="2" t="s">
        <v>210</v>
      </c>
      <c r="C3380" s="2" t="s">
        <v>5175</v>
      </c>
      <c r="D3380" s="2" t="s">
        <v>212</v>
      </c>
      <c r="E3380" s="2" t="s">
        <v>2043</v>
      </c>
      <c r="F3380" s="3"/>
    </row>
    <row r="3381" spans="1:6">
      <c r="A3381" s="2"/>
      <c r="B3381" s="2" t="s">
        <v>210</v>
      </c>
      <c r="C3381" s="2" t="s">
        <v>5175</v>
      </c>
      <c r="D3381" s="2" t="s">
        <v>212</v>
      </c>
      <c r="E3381" s="2" t="s">
        <v>2043</v>
      </c>
      <c r="F3381" s="3"/>
    </row>
    <row r="3382" spans="1:6">
      <c r="A3382" s="2"/>
      <c r="B3382" s="2" t="s">
        <v>210</v>
      </c>
      <c r="C3382" s="2" t="s">
        <v>5175</v>
      </c>
      <c r="D3382" s="2" t="s">
        <v>212</v>
      </c>
      <c r="E3382" s="2" t="s">
        <v>2043</v>
      </c>
      <c r="F3382" s="3"/>
    </row>
    <row r="3383" spans="1:6">
      <c r="A3383" s="2"/>
      <c r="B3383" s="2" t="s">
        <v>210</v>
      </c>
      <c r="C3383" s="2" t="s">
        <v>5175</v>
      </c>
      <c r="D3383" s="2" t="s">
        <v>212</v>
      </c>
      <c r="E3383" s="2" t="s">
        <v>2043</v>
      </c>
      <c r="F3383" s="3"/>
    </row>
    <row r="3384" spans="1:6">
      <c r="A3384" s="2" t="s">
        <v>5179</v>
      </c>
      <c r="B3384" s="2" t="s">
        <v>210</v>
      </c>
      <c r="C3384" s="2" t="s">
        <v>5180</v>
      </c>
      <c r="D3384" s="2" t="s">
        <v>212</v>
      </c>
      <c r="E3384" s="2" t="s">
        <v>1354</v>
      </c>
      <c r="F3384" s="3"/>
    </row>
    <row r="3385" spans="1:6">
      <c r="A3385" s="2" t="s">
        <v>5181</v>
      </c>
      <c r="B3385" s="2" t="s">
        <v>210</v>
      </c>
      <c r="C3385" s="2" t="s">
        <v>5182</v>
      </c>
      <c r="D3385" s="2" t="s">
        <v>212</v>
      </c>
      <c r="E3385" s="2" t="s">
        <v>525</v>
      </c>
      <c r="F3385" s="3"/>
    </row>
    <row r="3386" spans="1:6">
      <c r="A3386" s="2" t="s">
        <v>5183</v>
      </c>
      <c r="B3386" s="2" t="s">
        <v>210</v>
      </c>
      <c r="C3386" s="2" t="s">
        <v>5184</v>
      </c>
      <c r="D3386" s="2" t="s">
        <v>212</v>
      </c>
      <c r="E3386" s="2" t="s">
        <v>396</v>
      </c>
      <c r="F3386" s="3"/>
    </row>
    <row r="3387" spans="1:6">
      <c r="A3387" s="2"/>
      <c r="B3387" s="2" t="s">
        <v>210</v>
      </c>
      <c r="C3387" s="2" t="s">
        <v>5185</v>
      </c>
      <c r="D3387" s="2" t="s">
        <v>212</v>
      </c>
      <c r="E3387" s="2" t="s">
        <v>118</v>
      </c>
      <c r="F3387" s="3"/>
    </row>
    <row r="3388" spans="1:6">
      <c r="A3388" s="2"/>
      <c r="B3388" s="2" t="s">
        <v>210</v>
      </c>
      <c r="C3388" s="2" t="s">
        <v>5186</v>
      </c>
      <c r="D3388" s="2" t="s">
        <v>212</v>
      </c>
      <c r="E3388" s="2" t="s">
        <v>118</v>
      </c>
      <c r="F3388" s="3"/>
    </row>
    <row r="3389" spans="1:6">
      <c r="A3389" s="2"/>
      <c r="B3389" s="2" t="s">
        <v>210</v>
      </c>
      <c r="C3389" s="2" t="s">
        <v>5187</v>
      </c>
      <c r="D3389" s="2" t="s">
        <v>212</v>
      </c>
      <c r="E3389" s="2" t="s">
        <v>118</v>
      </c>
      <c r="F3389" s="3"/>
    </row>
    <row r="3390" spans="1:6">
      <c r="A3390" s="2"/>
      <c r="B3390" s="2" t="s">
        <v>210</v>
      </c>
      <c r="C3390" s="2" t="s">
        <v>5188</v>
      </c>
      <c r="D3390" s="2" t="s">
        <v>212</v>
      </c>
      <c r="E3390" s="2" t="s">
        <v>118</v>
      </c>
      <c r="F3390" s="3"/>
    </row>
    <row r="3391" spans="1:6">
      <c r="A3391" s="2"/>
      <c r="B3391" s="2" t="s">
        <v>210</v>
      </c>
      <c r="C3391" s="2" t="s">
        <v>5189</v>
      </c>
      <c r="D3391" s="2" t="s">
        <v>212</v>
      </c>
      <c r="E3391" s="2" t="s">
        <v>118</v>
      </c>
      <c r="F3391" s="3"/>
    </row>
    <row r="3392" spans="1:6">
      <c r="A3392" s="2" t="s">
        <v>5190</v>
      </c>
      <c r="B3392" s="2" t="s">
        <v>210</v>
      </c>
      <c r="C3392" s="2" t="s">
        <v>5191</v>
      </c>
      <c r="D3392" s="2" t="s">
        <v>212</v>
      </c>
      <c r="E3392" s="2" t="s">
        <v>2413</v>
      </c>
      <c r="F3392" s="3"/>
    </row>
    <row r="3393" spans="1:6">
      <c r="A3393" s="2" t="s">
        <v>5192</v>
      </c>
      <c r="B3393" s="2" t="s">
        <v>210</v>
      </c>
      <c r="C3393" s="2" t="s">
        <v>5191</v>
      </c>
      <c r="D3393" s="2" t="s">
        <v>212</v>
      </c>
      <c r="E3393" s="2" t="s">
        <v>1347</v>
      </c>
      <c r="F3393" s="3"/>
    </row>
    <row r="3394" spans="1:6">
      <c r="A3394" s="2" t="s">
        <v>5193</v>
      </c>
      <c r="B3394" s="2" t="s">
        <v>210</v>
      </c>
      <c r="C3394" s="2" t="s">
        <v>5191</v>
      </c>
      <c r="D3394" s="2" t="s">
        <v>212</v>
      </c>
      <c r="E3394" s="2" t="s">
        <v>2998</v>
      </c>
      <c r="F3394" s="3"/>
    </row>
    <row r="3395" spans="1:6">
      <c r="A3395" s="2"/>
      <c r="B3395" s="2" t="s">
        <v>210</v>
      </c>
      <c r="C3395" s="2" t="s">
        <v>5194</v>
      </c>
      <c r="D3395" s="2" t="s">
        <v>212</v>
      </c>
      <c r="E3395" s="2" t="s">
        <v>118</v>
      </c>
      <c r="F3395" s="3"/>
    </row>
    <row r="3396" spans="1:6">
      <c r="A3396" s="2" t="s">
        <v>5195</v>
      </c>
      <c r="B3396" s="2" t="s">
        <v>210</v>
      </c>
      <c r="C3396" s="2" t="s">
        <v>5196</v>
      </c>
      <c r="D3396" s="2" t="s">
        <v>212</v>
      </c>
      <c r="E3396" s="2" t="s">
        <v>358</v>
      </c>
      <c r="F3396" s="3"/>
    </row>
    <row r="3397" spans="1:6">
      <c r="A3397" s="2" t="s">
        <v>5197</v>
      </c>
      <c r="B3397" s="2" t="s">
        <v>210</v>
      </c>
      <c r="C3397" s="2" t="s">
        <v>5198</v>
      </c>
      <c r="D3397" s="2" t="s">
        <v>212</v>
      </c>
      <c r="E3397" s="2" t="s">
        <v>4636</v>
      </c>
      <c r="F3397" s="3"/>
    </row>
    <row r="3398" spans="1:6">
      <c r="A3398" s="2" t="s">
        <v>5199</v>
      </c>
      <c r="B3398" s="2" t="s">
        <v>210</v>
      </c>
      <c r="C3398" s="2" t="s">
        <v>5198</v>
      </c>
      <c r="D3398" s="2" t="s">
        <v>212</v>
      </c>
      <c r="E3398" s="2" t="s">
        <v>4636</v>
      </c>
      <c r="F3398" s="3"/>
    </row>
    <row r="3399" spans="1:6">
      <c r="A3399" s="2" t="s">
        <v>5200</v>
      </c>
      <c r="B3399" s="2" t="s">
        <v>210</v>
      </c>
      <c r="C3399" s="2" t="s">
        <v>5201</v>
      </c>
      <c r="D3399" s="2" t="s">
        <v>212</v>
      </c>
      <c r="E3399" s="2" t="s">
        <v>1018</v>
      </c>
      <c r="F3399" s="3"/>
    </row>
    <row r="3400" spans="1:6">
      <c r="A3400" s="2" t="s">
        <v>5202</v>
      </c>
      <c r="B3400" s="2" t="s">
        <v>210</v>
      </c>
      <c r="C3400" s="2" t="s">
        <v>5201</v>
      </c>
      <c r="D3400" s="2" t="s">
        <v>212</v>
      </c>
      <c r="E3400" s="2" t="s">
        <v>1018</v>
      </c>
      <c r="F3400" s="3"/>
    </row>
    <row r="3401" spans="1:6">
      <c r="A3401" s="2" t="s">
        <v>5203</v>
      </c>
      <c r="B3401" s="2" t="s">
        <v>210</v>
      </c>
      <c r="C3401" s="2" t="s">
        <v>5201</v>
      </c>
      <c r="D3401" s="2" t="s">
        <v>212</v>
      </c>
      <c r="E3401" s="2" t="s">
        <v>1018</v>
      </c>
      <c r="F3401" s="3"/>
    </row>
    <row r="3402" spans="1:6">
      <c r="A3402" s="2" t="s">
        <v>5204</v>
      </c>
      <c r="B3402" s="2" t="s">
        <v>210</v>
      </c>
      <c r="C3402" s="2" t="s">
        <v>5205</v>
      </c>
      <c r="D3402" s="2" t="s">
        <v>212</v>
      </c>
      <c r="E3402" s="2" t="s">
        <v>327</v>
      </c>
      <c r="F3402" s="3"/>
    </row>
    <row r="3403" spans="1:6">
      <c r="A3403" s="2" t="s">
        <v>5206</v>
      </c>
      <c r="B3403" s="2" t="s">
        <v>210</v>
      </c>
      <c r="C3403" s="2" t="s">
        <v>5207</v>
      </c>
      <c r="D3403" s="2" t="s">
        <v>212</v>
      </c>
      <c r="E3403" s="2" t="s">
        <v>5208</v>
      </c>
      <c r="F3403" s="3"/>
    </row>
    <row r="3404" spans="1:6">
      <c r="A3404" s="2" t="s">
        <v>5209</v>
      </c>
      <c r="B3404" s="2" t="s">
        <v>210</v>
      </c>
      <c r="C3404" s="2" t="s">
        <v>5210</v>
      </c>
      <c r="D3404" s="2" t="s">
        <v>212</v>
      </c>
      <c r="E3404" s="2" t="s">
        <v>1100</v>
      </c>
      <c r="F3404" s="3"/>
    </row>
    <row r="3405" spans="1:6">
      <c r="A3405" s="2"/>
      <c r="B3405" s="2" t="s">
        <v>210</v>
      </c>
      <c r="C3405" s="2" t="s">
        <v>5211</v>
      </c>
      <c r="D3405" s="2" t="s">
        <v>212</v>
      </c>
      <c r="E3405" s="2" t="s">
        <v>5212</v>
      </c>
      <c r="F3405" s="3"/>
    </row>
    <row r="3406" spans="1:6">
      <c r="A3406" s="2" t="s">
        <v>5213</v>
      </c>
      <c r="B3406" s="2" t="s">
        <v>210</v>
      </c>
      <c r="C3406" s="2" t="s">
        <v>5214</v>
      </c>
      <c r="D3406" s="2" t="s">
        <v>212</v>
      </c>
      <c r="E3406" s="2" t="s">
        <v>231</v>
      </c>
      <c r="F3406" s="3"/>
    </row>
    <row r="3407" spans="1:6">
      <c r="A3407" s="2" t="s">
        <v>5215</v>
      </c>
      <c r="B3407" s="2" t="s">
        <v>210</v>
      </c>
      <c r="C3407" s="2" t="s">
        <v>5214</v>
      </c>
      <c r="D3407" s="2" t="s">
        <v>212</v>
      </c>
      <c r="E3407" s="2" t="s">
        <v>361</v>
      </c>
      <c r="F3407" s="3"/>
    </row>
    <row r="3408" spans="1:6">
      <c r="A3408" s="2" t="s">
        <v>5216</v>
      </c>
      <c r="B3408" s="2" t="s">
        <v>210</v>
      </c>
      <c r="C3408" s="2" t="s">
        <v>5217</v>
      </c>
      <c r="D3408" s="2" t="s">
        <v>212</v>
      </c>
      <c r="E3408" s="2" t="s">
        <v>396</v>
      </c>
      <c r="F3408" s="3"/>
    </row>
    <row r="3409" spans="1:6">
      <c r="A3409" s="2" t="s">
        <v>5218</v>
      </c>
      <c r="B3409" s="2" t="s">
        <v>210</v>
      </c>
      <c r="C3409" s="2" t="s">
        <v>5219</v>
      </c>
      <c r="D3409" s="2" t="s">
        <v>212</v>
      </c>
      <c r="E3409" s="2" t="s">
        <v>5151</v>
      </c>
      <c r="F3409" s="3"/>
    </row>
    <row r="3410" spans="1:6">
      <c r="A3410" s="2" t="s">
        <v>4015</v>
      </c>
      <c r="B3410" s="2" t="s">
        <v>210</v>
      </c>
      <c r="C3410" s="2" t="s">
        <v>5220</v>
      </c>
      <c r="D3410" s="2" t="s">
        <v>212</v>
      </c>
      <c r="E3410" s="2" t="s">
        <v>1363</v>
      </c>
      <c r="F3410" s="3"/>
    </row>
    <row r="3411" spans="1:6">
      <c r="A3411" s="2" t="s">
        <v>5221</v>
      </c>
      <c r="B3411" s="2" t="s">
        <v>210</v>
      </c>
      <c r="C3411" s="2" t="s">
        <v>5222</v>
      </c>
      <c r="D3411" s="2" t="s">
        <v>212</v>
      </c>
      <c r="E3411" s="2" t="s">
        <v>1623</v>
      </c>
      <c r="F3411" s="3"/>
    </row>
    <row r="3412" spans="1:6">
      <c r="A3412" s="2" t="s">
        <v>5221</v>
      </c>
      <c r="B3412" s="2" t="s">
        <v>210</v>
      </c>
      <c r="C3412" s="2" t="s">
        <v>5223</v>
      </c>
      <c r="D3412" s="2" t="s">
        <v>212</v>
      </c>
      <c r="E3412" s="2" t="s">
        <v>1623</v>
      </c>
      <c r="F3412" s="3"/>
    </row>
    <row r="3413" spans="1:6">
      <c r="A3413" s="2" t="s">
        <v>5224</v>
      </c>
      <c r="B3413" s="2" t="s">
        <v>210</v>
      </c>
      <c r="C3413" s="2" t="s">
        <v>5225</v>
      </c>
      <c r="D3413" s="2" t="s">
        <v>212</v>
      </c>
      <c r="E3413" s="2" t="s">
        <v>3082</v>
      </c>
      <c r="F3413" s="3"/>
    </row>
    <row r="3414" spans="1:6">
      <c r="A3414" s="2" t="s">
        <v>5226</v>
      </c>
      <c r="B3414" s="2" t="s">
        <v>210</v>
      </c>
      <c r="C3414" s="2" t="s">
        <v>5227</v>
      </c>
      <c r="D3414" s="2" t="s">
        <v>212</v>
      </c>
      <c r="E3414" s="2" t="s">
        <v>4464</v>
      </c>
      <c r="F3414" s="3"/>
    </row>
    <row r="3415" spans="1:6">
      <c r="A3415" s="2" t="s">
        <v>5228</v>
      </c>
      <c r="B3415" s="2" t="s">
        <v>210</v>
      </c>
      <c r="C3415" s="2" t="s">
        <v>5227</v>
      </c>
      <c r="D3415" s="2" t="s">
        <v>212</v>
      </c>
      <c r="E3415" s="2" t="s">
        <v>2269</v>
      </c>
      <c r="F3415" s="3"/>
    </row>
    <row r="3416" spans="1:6">
      <c r="A3416" s="2" t="s">
        <v>5229</v>
      </c>
      <c r="B3416" s="2" t="s">
        <v>210</v>
      </c>
      <c r="C3416" s="2" t="s">
        <v>5227</v>
      </c>
      <c r="D3416" s="2" t="s">
        <v>212</v>
      </c>
      <c r="E3416" s="2" t="s">
        <v>1283</v>
      </c>
      <c r="F3416" s="3"/>
    </row>
    <row r="3417" spans="1:6">
      <c r="A3417" s="2" t="s">
        <v>5230</v>
      </c>
      <c r="B3417" s="2" t="s">
        <v>210</v>
      </c>
      <c r="C3417" s="2" t="s">
        <v>5227</v>
      </c>
      <c r="D3417" s="2" t="s">
        <v>212</v>
      </c>
      <c r="E3417" s="2" t="s">
        <v>2167</v>
      </c>
      <c r="F3417" s="3"/>
    </row>
    <row r="3418" spans="1:6">
      <c r="A3418" s="2" t="s">
        <v>5231</v>
      </c>
      <c r="B3418" s="2" t="s">
        <v>210</v>
      </c>
      <c r="C3418" s="2" t="s">
        <v>5227</v>
      </c>
      <c r="D3418" s="2" t="s">
        <v>212</v>
      </c>
      <c r="E3418" s="2" t="s">
        <v>2167</v>
      </c>
      <c r="F3418" s="3"/>
    </row>
    <row r="3419" spans="1:6">
      <c r="A3419" s="2" t="s">
        <v>5232</v>
      </c>
      <c r="B3419" s="2" t="s">
        <v>210</v>
      </c>
      <c r="C3419" s="2" t="s">
        <v>5233</v>
      </c>
      <c r="D3419" s="2" t="s">
        <v>212</v>
      </c>
      <c r="E3419" s="2" t="s">
        <v>358</v>
      </c>
      <c r="F3419" s="3"/>
    </row>
    <row r="3420" spans="1:6">
      <c r="A3420" s="2" t="s">
        <v>5234</v>
      </c>
      <c r="B3420" s="2" t="s">
        <v>210</v>
      </c>
      <c r="C3420" s="2" t="s">
        <v>5235</v>
      </c>
      <c r="D3420" s="2" t="s">
        <v>212</v>
      </c>
      <c r="E3420" s="2" t="s">
        <v>241</v>
      </c>
      <c r="F3420" s="3"/>
    </row>
    <row r="3421" spans="1:6">
      <c r="A3421" s="2"/>
      <c r="B3421" s="2" t="s">
        <v>210</v>
      </c>
      <c r="C3421" s="2" t="s">
        <v>5236</v>
      </c>
      <c r="D3421" s="2" t="s">
        <v>212</v>
      </c>
      <c r="E3421" s="2" t="s">
        <v>5237</v>
      </c>
      <c r="F3421" s="3"/>
    </row>
    <row r="3422" spans="1:6">
      <c r="A3422" s="2" t="s">
        <v>5238</v>
      </c>
      <c r="B3422" s="2" t="s">
        <v>210</v>
      </c>
      <c r="C3422" s="2" t="s">
        <v>5239</v>
      </c>
      <c r="D3422" s="2" t="s">
        <v>212</v>
      </c>
      <c r="E3422" s="2" t="s">
        <v>231</v>
      </c>
      <c r="F3422" s="3"/>
    </row>
    <row r="3423" spans="1:6">
      <c r="A3423" s="2" t="s">
        <v>5240</v>
      </c>
      <c r="B3423" s="2" t="s">
        <v>210</v>
      </c>
      <c r="C3423" s="2" t="s">
        <v>5241</v>
      </c>
      <c r="D3423" s="2" t="s">
        <v>212</v>
      </c>
      <c r="E3423" s="2" t="s">
        <v>2274</v>
      </c>
      <c r="F3423" s="3"/>
    </row>
    <row r="3424" spans="1:6">
      <c r="A3424" s="2" t="s">
        <v>5242</v>
      </c>
      <c r="B3424" s="2" t="s">
        <v>210</v>
      </c>
      <c r="C3424" s="2" t="s">
        <v>5241</v>
      </c>
      <c r="D3424" s="2" t="s">
        <v>212</v>
      </c>
      <c r="E3424" s="2" t="s">
        <v>2529</v>
      </c>
      <c r="F3424" s="3"/>
    </row>
    <row r="3425" spans="1:6">
      <c r="A3425" s="2" t="s">
        <v>5243</v>
      </c>
      <c r="B3425" s="2" t="s">
        <v>210</v>
      </c>
      <c r="C3425" s="2" t="s">
        <v>5244</v>
      </c>
      <c r="D3425" s="2" t="s">
        <v>212</v>
      </c>
      <c r="E3425" s="2" t="s">
        <v>2529</v>
      </c>
      <c r="F3425" s="3"/>
    </row>
    <row r="3426" spans="1:6">
      <c r="A3426" s="2" t="s">
        <v>5245</v>
      </c>
      <c r="B3426" s="2" t="s">
        <v>210</v>
      </c>
      <c r="C3426" s="2" t="s">
        <v>5246</v>
      </c>
      <c r="D3426" s="2" t="s">
        <v>212</v>
      </c>
      <c r="E3426" s="2" t="s">
        <v>5247</v>
      </c>
      <c r="F3426" s="3"/>
    </row>
    <row r="3427" spans="1:6">
      <c r="A3427" s="2" t="s">
        <v>5248</v>
      </c>
      <c r="B3427" s="2" t="s">
        <v>210</v>
      </c>
      <c r="C3427" s="2" t="s">
        <v>5246</v>
      </c>
      <c r="D3427" s="2" t="s">
        <v>212</v>
      </c>
      <c r="E3427" s="2" t="s">
        <v>5247</v>
      </c>
      <c r="F3427" s="3"/>
    </row>
    <row r="3428" spans="1:6">
      <c r="A3428" s="2" t="s">
        <v>5249</v>
      </c>
      <c r="B3428" s="2" t="s">
        <v>210</v>
      </c>
      <c r="C3428" s="2" t="s">
        <v>5250</v>
      </c>
      <c r="D3428" s="2" t="s">
        <v>212</v>
      </c>
      <c r="E3428" s="2" t="s">
        <v>213</v>
      </c>
      <c r="F3428" s="3"/>
    </row>
    <row r="3429" spans="1:6">
      <c r="A3429" s="2" t="s">
        <v>5251</v>
      </c>
      <c r="B3429" s="2" t="s">
        <v>210</v>
      </c>
      <c r="C3429" s="2" t="s">
        <v>5252</v>
      </c>
      <c r="D3429" s="2" t="s">
        <v>212</v>
      </c>
      <c r="E3429" s="2" t="s">
        <v>339</v>
      </c>
      <c r="F3429" s="3"/>
    </row>
    <row r="3430" spans="1:6">
      <c r="A3430" s="2" t="s">
        <v>5253</v>
      </c>
      <c r="B3430" s="2" t="s">
        <v>210</v>
      </c>
      <c r="C3430" s="2" t="s">
        <v>5254</v>
      </c>
      <c r="D3430" s="2" t="s">
        <v>212</v>
      </c>
      <c r="E3430" s="2" t="s">
        <v>950</v>
      </c>
      <c r="F3430" s="3"/>
    </row>
    <row r="3431" spans="1:6">
      <c r="A3431" s="2" t="s">
        <v>5255</v>
      </c>
      <c r="B3431" s="2" t="s">
        <v>210</v>
      </c>
      <c r="C3431" s="2" t="s">
        <v>5256</v>
      </c>
      <c r="D3431" s="2" t="s">
        <v>212</v>
      </c>
      <c r="E3431" s="2" t="s">
        <v>339</v>
      </c>
      <c r="F3431" s="3"/>
    </row>
    <row r="3432" spans="1:6">
      <c r="A3432" s="2" t="s">
        <v>4900</v>
      </c>
      <c r="B3432" s="2" t="s">
        <v>210</v>
      </c>
      <c r="C3432" s="2" t="s">
        <v>5257</v>
      </c>
      <c r="D3432" s="2" t="s">
        <v>212</v>
      </c>
      <c r="E3432" s="2" t="s">
        <v>1071</v>
      </c>
      <c r="F3432" s="3"/>
    </row>
    <row r="3433" spans="1:6">
      <c r="A3433" s="2" t="s">
        <v>5258</v>
      </c>
      <c r="B3433" s="2" t="s">
        <v>210</v>
      </c>
      <c r="C3433" s="2" t="s">
        <v>5259</v>
      </c>
      <c r="D3433" s="2" t="s">
        <v>212</v>
      </c>
      <c r="E3433" s="2" t="s">
        <v>213</v>
      </c>
      <c r="F3433" s="3"/>
    </row>
    <row r="3434" spans="1:6">
      <c r="A3434" s="2" t="s">
        <v>5260</v>
      </c>
      <c r="B3434" s="2" t="s">
        <v>210</v>
      </c>
      <c r="C3434" s="2" t="s">
        <v>5261</v>
      </c>
      <c r="D3434" s="2" t="s">
        <v>212</v>
      </c>
      <c r="E3434" s="2" t="s">
        <v>272</v>
      </c>
      <c r="F3434" s="3"/>
    </row>
    <row r="3435" spans="1:6">
      <c r="A3435" s="2" t="s">
        <v>5262</v>
      </c>
      <c r="B3435" s="2" t="s">
        <v>210</v>
      </c>
      <c r="C3435" s="2" t="s">
        <v>5263</v>
      </c>
      <c r="D3435" s="2" t="s">
        <v>212</v>
      </c>
      <c r="E3435" s="2" t="s">
        <v>950</v>
      </c>
      <c r="F3435" s="3"/>
    </row>
    <row r="3436" spans="1:6">
      <c r="A3436" s="2" t="s">
        <v>5264</v>
      </c>
      <c r="B3436" s="2" t="s">
        <v>210</v>
      </c>
      <c r="C3436" s="2" t="s">
        <v>5265</v>
      </c>
      <c r="D3436" s="2" t="s">
        <v>212</v>
      </c>
      <c r="E3436" s="2" t="s">
        <v>389</v>
      </c>
      <c r="F3436" s="3"/>
    </row>
    <row r="3437" spans="1:6">
      <c r="A3437" s="2" t="s">
        <v>5266</v>
      </c>
      <c r="B3437" s="2" t="s">
        <v>210</v>
      </c>
      <c r="C3437" s="2" t="s">
        <v>5267</v>
      </c>
      <c r="D3437" s="2" t="s">
        <v>212</v>
      </c>
      <c r="E3437" s="2" t="s">
        <v>5268</v>
      </c>
      <c r="F3437" s="3"/>
    </row>
    <row r="3438" spans="1:6">
      <c r="A3438" s="2" t="s">
        <v>5269</v>
      </c>
      <c r="B3438" s="2" t="s">
        <v>210</v>
      </c>
      <c r="C3438" s="2" t="s">
        <v>5270</v>
      </c>
      <c r="D3438" s="2" t="s">
        <v>212</v>
      </c>
      <c r="E3438" s="2" t="s">
        <v>233</v>
      </c>
      <c r="F3438" s="3"/>
    </row>
    <row r="3439" spans="1:6">
      <c r="A3439" s="2" t="s">
        <v>5271</v>
      </c>
      <c r="B3439" s="2" t="s">
        <v>210</v>
      </c>
      <c r="C3439" s="2" t="s">
        <v>5272</v>
      </c>
      <c r="D3439" s="2" t="s">
        <v>212</v>
      </c>
      <c r="E3439" s="2" t="s">
        <v>349</v>
      </c>
      <c r="F3439" s="3"/>
    </row>
    <row r="3440" spans="1:6">
      <c r="A3440" s="2" t="s">
        <v>5273</v>
      </c>
      <c r="B3440" s="2" t="s">
        <v>210</v>
      </c>
      <c r="C3440" s="2" t="s">
        <v>5274</v>
      </c>
      <c r="D3440" s="2" t="s">
        <v>212</v>
      </c>
      <c r="E3440" s="2" t="s">
        <v>118</v>
      </c>
      <c r="F3440" s="3"/>
    </row>
    <row r="3441" spans="1:6">
      <c r="A3441" s="2" t="s">
        <v>5275</v>
      </c>
      <c r="B3441" s="2" t="s">
        <v>210</v>
      </c>
      <c r="C3441" s="2" t="s">
        <v>5276</v>
      </c>
      <c r="D3441" s="2" t="s">
        <v>219</v>
      </c>
      <c r="E3441" s="2" t="s">
        <v>1945</v>
      </c>
      <c r="F3441" s="3"/>
    </row>
    <row r="3442" spans="1:6">
      <c r="A3442" s="2" t="s">
        <v>5277</v>
      </c>
      <c r="B3442" s="2" t="s">
        <v>210</v>
      </c>
      <c r="C3442" s="2" t="s">
        <v>5278</v>
      </c>
      <c r="D3442" s="2" t="s">
        <v>212</v>
      </c>
      <c r="E3442" s="2" t="s">
        <v>118</v>
      </c>
      <c r="F3442" s="3"/>
    </row>
    <row r="3443" spans="1:6">
      <c r="A3443" s="2" t="s">
        <v>5279</v>
      </c>
      <c r="B3443" s="2" t="s">
        <v>210</v>
      </c>
      <c r="C3443" s="2" t="s">
        <v>5280</v>
      </c>
      <c r="D3443" s="2" t="s">
        <v>212</v>
      </c>
      <c r="E3443" s="2" t="s">
        <v>327</v>
      </c>
      <c r="F3443" s="3"/>
    </row>
    <row r="3444" spans="1:6">
      <c r="A3444" s="2" t="s">
        <v>5281</v>
      </c>
      <c r="B3444" s="2" t="s">
        <v>210</v>
      </c>
      <c r="C3444" s="2" t="s">
        <v>5282</v>
      </c>
      <c r="D3444" s="2" t="s">
        <v>212</v>
      </c>
      <c r="E3444" s="2" t="s">
        <v>258</v>
      </c>
      <c r="F3444" s="3"/>
    </row>
    <row r="3445" spans="1:6">
      <c r="A3445" s="2" t="s">
        <v>5283</v>
      </c>
      <c r="B3445" s="2" t="s">
        <v>210</v>
      </c>
      <c r="C3445" s="2" t="s">
        <v>5284</v>
      </c>
      <c r="D3445" s="2" t="s">
        <v>212</v>
      </c>
      <c r="E3445" s="2" t="s">
        <v>272</v>
      </c>
      <c r="F3445" s="3"/>
    </row>
    <row r="3446" spans="1:6">
      <c r="A3446" s="2"/>
      <c r="B3446" s="2" t="s">
        <v>210</v>
      </c>
      <c r="C3446" s="2" t="s">
        <v>5285</v>
      </c>
      <c r="D3446" s="2" t="s">
        <v>212</v>
      </c>
      <c r="E3446" s="2" t="s">
        <v>118</v>
      </c>
      <c r="F3446" s="3"/>
    </row>
    <row r="3447" spans="1:6">
      <c r="A3447" s="2"/>
      <c r="B3447" s="2" t="s">
        <v>210</v>
      </c>
      <c r="C3447" s="2" t="s">
        <v>5286</v>
      </c>
      <c r="D3447" s="2" t="s">
        <v>212</v>
      </c>
      <c r="E3447" s="2" t="s">
        <v>118</v>
      </c>
      <c r="F3447" s="3"/>
    </row>
    <row r="3448" spans="1:6">
      <c r="A3448" s="2" t="s">
        <v>1938</v>
      </c>
      <c r="B3448" s="2" t="s">
        <v>210</v>
      </c>
      <c r="C3448" s="2" t="s">
        <v>5287</v>
      </c>
      <c r="D3448" s="2" t="s">
        <v>212</v>
      </c>
      <c r="E3448" s="2" t="s">
        <v>3253</v>
      </c>
      <c r="F3448" s="3"/>
    </row>
    <row r="3449" spans="1:6">
      <c r="A3449" s="2"/>
      <c r="B3449" s="2" t="s">
        <v>210</v>
      </c>
      <c r="C3449" s="2" t="s">
        <v>5288</v>
      </c>
      <c r="D3449" s="2" t="s">
        <v>212</v>
      </c>
      <c r="E3449" s="2" t="s">
        <v>118</v>
      </c>
      <c r="F3449" s="3"/>
    </row>
    <row r="3450" spans="1:6">
      <c r="A3450" s="2"/>
      <c r="B3450" s="2" t="s">
        <v>210</v>
      </c>
      <c r="C3450" s="2" t="s">
        <v>5289</v>
      </c>
      <c r="D3450" s="2" t="s">
        <v>212</v>
      </c>
      <c r="E3450" s="2" t="s">
        <v>118</v>
      </c>
      <c r="F3450" s="3"/>
    </row>
    <row r="3451" spans="1:6">
      <c r="A3451" s="2" t="s">
        <v>5290</v>
      </c>
      <c r="B3451" s="2" t="s">
        <v>210</v>
      </c>
      <c r="C3451" s="2" t="s">
        <v>5291</v>
      </c>
      <c r="D3451" s="2" t="s">
        <v>212</v>
      </c>
      <c r="E3451" s="2" t="s">
        <v>246</v>
      </c>
      <c r="F3451" s="3"/>
    </row>
    <row r="3452" spans="1:6">
      <c r="A3452" s="2" t="s">
        <v>5292</v>
      </c>
      <c r="B3452" s="2" t="s">
        <v>210</v>
      </c>
      <c r="C3452" s="2" t="s">
        <v>5293</v>
      </c>
      <c r="D3452" s="2" t="s">
        <v>219</v>
      </c>
      <c r="E3452" s="2" t="s">
        <v>396</v>
      </c>
      <c r="F3452" s="3"/>
    </row>
    <row r="3453" spans="1:6">
      <c r="A3453" s="2" t="s">
        <v>5294</v>
      </c>
      <c r="B3453" s="2" t="s">
        <v>210</v>
      </c>
      <c r="C3453" s="2" t="s">
        <v>5295</v>
      </c>
      <c r="D3453" s="2" t="s">
        <v>212</v>
      </c>
      <c r="E3453" s="2" t="s">
        <v>1437</v>
      </c>
      <c r="F3453" s="3"/>
    </row>
    <row r="3454" spans="1:6">
      <c r="A3454" s="2" t="s">
        <v>5296</v>
      </c>
      <c r="B3454" s="2" t="s">
        <v>210</v>
      </c>
      <c r="C3454" s="2" t="s">
        <v>5297</v>
      </c>
      <c r="D3454" s="2" t="s">
        <v>212</v>
      </c>
      <c r="E3454" s="2" t="s">
        <v>454</v>
      </c>
      <c r="F3454" s="3"/>
    </row>
    <row r="3455" spans="1:6">
      <c r="A3455" s="2"/>
      <c r="B3455" s="2" t="s">
        <v>210</v>
      </c>
      <c r="C3455" s="2" t="s">
        <v>5298</v>
      </c>
      <c r="D3455" s="2" t="s">
        <v>212</v>
      </c>
      <c r="E3455" s="2" t="s">
        <v>5299</v>
      </c>
      <c r="F3455" s="3"/>
    </row>
    <row r="3456" spans="1:6">
      <c r="A3456" s="2"/>
      <c r="B3456" s="2" t="s">
        <v>210</v>
      </c>
      <c r="C3456" s="2" t="s">
        <v>5300</v>
      </c>
      <c r="D3456" s="2" t="s">
        <v>212</v>
      </c>
      <c r="E3456" s="2" t="s">
        <v>5301</v>
      </c>
      <c r="F3456" s="3"/>
    </row>
    <row r="3457" spans="1:6">
      <c r="A3457" s="2"/>
      <c r="B3457" s="2" t="s">
        <v>210</v>
      </c>
      <c r="C3457" s="2" t="s">
        <v>5302</v>
      </c>
      <c r="D3457" s="2" t="s">
        <v>212</v>
      </c>
      <c r="E3457" s="2" t="s">
        <v>5303</v>
      </c>
      <c r="F3457" s="3"/>
    </row>
    <row r="3458" spans="1:6">
      <c r="A3458" s="2"/>
      <c r="B3458" s="2" t="s">
        <v>210</v>
      </c>
      <c r="C3458" s="2" t="s">
        <v>5304</v>
      </c>
      <c r="D3458" s="2" t="s">
        <v>212</v>
      </c>
      <c r="E3458" s="2" t="s">
        <v>118</v>
      </c>
      <c r="F3458" s="3"/>
    </row>
    <row r="3459" spans="1:6">
      <c r="A3459" s="2"/>
      <c r="B3459" s="2" t="s">
        <v>210</v>
      </c>
      <c r="C3459" s="2" t="s">
        <v>5305</v>
      </c>
      <c r="D3459" s="2" t="s">
        <v>212</v>
      </c>
      <c r="E3459" s="2" t="s">
        <v>5299</v>
      </c>
      <c r="F3459" s="3"/>
    </row>
    <row r="3460" spans="1:6">
      <c r="A3460" s="2"/>
      <c r="B3460" s="2" t="s">
        <v>210</v>
      </c>
      <c r="C3460" s="2" t="s">
        <v>5305</v>
      </c>
      <c r="D3460" s="2" t="s">
        <v>212</v>
      </c>
      <c r="E3460" s="2" t="s">
        <v>5299</v>
      </c>
      <c r="F3460" s="3"/>
    </row>
    <row r="3461" spans="1:6">
      <c r="A3461" s="2"/>
      <c r="B3461" s="2" t="s">
        <v>210</v>
      </c>
      <c r="C3461" s="2" t="s">
        <v>5306</v>
      </c>
      <c r="D3461" s="2" t="s">
        <v>212</v>
      </c>
      <c r="E3461" s="2" t="s">
        <v>2725</v>
      </c>
      <c r="F3461" s="3"/>
    </row>
    <row r="3462" spans="1:6">
      <c r="A3462" s="2" t="s">
        <v>5307</v>
      </c>
      <c r="B3462" s="2" t="s">
        <v>210</v>
      </c>
      <c r="C3462" s="2" t="s">
        <v>5308</v>
      </c>
      <c r="D3462" s="2" t="s">
        <v>212</v>
      </c>
      <c r="E3462" s="2" t="s">
        <v>118</v>
      </c>
      <c r="F3462" s="3"/>
    </row>
    <row r="3463" spans="1:6">
      <c r="A3463" s="2"/>
      <c r="B3463" s="2" t="s">
        <v>210</v>
      </c>
      <c r="C3463" s="2" t="s">
        <v>5309</v>
      </c>
      <c r="D3463" s="2" t="s">
        <v>212</v>
      </c>
      <c r="E3463" s="2" t="s">
        <v>118</v>
      </c>
      <c r="F3463" s="3"/>
    </row>
    <row r="3464" spans="1:6">
      <c r="A3464" s="2" t="s">
        <v>5310</v>
      </c>
      <c r="B3464" s="2" t="s">
        <v>210</v>
      </c>
      <c r="C3464" s="2" t="s">
        <v>5311</v>
      </c>
      <c r="D3464" s="2" t="s">
        <v>212</v>
      </c>
      <c r="E3464" s="2" t="s">
        <v>361</v>
      </c>
      <c r="F3464" s="3"/>
    </row>
    <row r="3465" spans="1:6">
      <c r="A3465" s="2" t="s">
        <v>5312</v>
      </c>
      <c r="B3465" s="2" t="s">
        <v>210</v>
      </c>
      <c r="C3465" s="2" t="s">
        <v>5313</v>
      </c>
      <c r="D3465" s="2" t="s">
        <v>212</v>
      </c>
      <c r="E3465" s="2" t="s">
        <v>5314</v>
      </c>
      <c r="F3465" s="3"/>
    </row>
    <row r="3466" spans="1:6">
      <c r="A3466" s="2" t="s">
        <v>5315</v>
      </c>
      <c r="B3466" s="2" t="s">
        <v>210</v>
      </c>
      <c r="C3466" s="2" t="s">
        <v>5316</v>
      </c>
      <c r="D3466" s="2" t="s">
        <v>212</v>
      </c>
      <c r="E3466" s="2" t="s">
        <v>1437</v>
      </c>
      <c r="F3466" s="3"/>
    </row>
    <row r="3467" spans="1:6">
      <c r="A3467" s="2" t="s">
        <v>5317</v>
      </c>
      <c r="B3467" s="2" t="s">
        <v>210</v>
      </c>
      <c r="C3467" s="2" t="s">
        <v>5318</v>
      </c>
      <c r="D3467" s="2" t="s">
        <v>212</v>
      </c>
      <c r="E3467" s="2" t="s">
        <v>3464</v>
      </c>
      <c r="F3467" s="3"/>
    </row>
    <row r="3468" spans="1:6">
      <c r="A3468" s="2" t="s">
        <v>5319</v>
      </c>
      <c r="B3468" s="2" t="s">
        <v>210</v>
      </c>
      <c r="C3468" s="2" t="s">
        <v>5318</v>
      </c>
      <c r="D3468" s="2" t="s">
        <v>212</v>
      </c>
      <c r="E3468" s="2" t="s">
        <v>3464</v>
      </c>
      <c r="F3468" s="3"/>
    </row>
    <row r="3469" spans="1:6">
      <c r="A3469" s="2" t="s">
        <v>5320</v>
      </c>
      <c r="B3469" s="2" t="s">
        <v>210</v>
      </c>
      <c r="C3469" s="2" t="s">
        <v>5318</v>
      </c>
      <c r="D3469" s="2" t="s">
        <v>212</v>
      </c>
      <c r="E3469" s="2" t="s">
        <v>3464</v>
      </c>
      <c r="F3469" s="3"/>
    </row>
    <row r="3470" spans="1:6">
      <c r="A3470" s="2" t="s">
        <v>3466</v>
      </c>
      <c r="B3470" s="2" t="s">
        <v>210</v>
      </c>
      <c r="C3470" s="2" t="s">
        <v>5318</v>
      </c>
      <c r="D3470" s="2" t="s">
        <v>212</v>
      </c>
      <c r="E3470" s="2" t="s">
        <v>3464</v>
      </c>
      <c r="F3470" s="3"/>
    </row>
    <row r="3471" spans="1:6">
      <c r="A3471" s="2" t="s">
        <v>5321</v>
      </c>
      <c r="B3471" s="2" t="s">
        <v>210</v>
      </c>
      <c r="C3471" s="2" t="s">
        <v>5322</v>
      </c>
      <c r="D3471" s="2" t="s">
        <v>212</v>
      </c>
      <c r="E3471" s="2" t="s">
        <v>272</v>
      </c>
      <c r="F3471" s="3"/>
    </row>
    <row r="3472" spans="1:6">
      <c r="A3472" s="2" t="s">
        <v>5323</v>
      </c>
      <c r="B3472" s="2" t="s">
        <v>210</v>
      </c>
      <c r="C3472" s="2" t="s">
        <v>5322</v>
      </c>
      <c r="D3472" s="2" t="s">
        <v>212</v>
      </c>
      <c r="E3472" s="2" t="s">
        <v>272</v>
      </c>
      <c r="F3472" s="3"/>
    </row>
    <row r="3473" spans="1:6">
      <c r="A3473" s="2" t="s">
        <v>5324</v>
      </c>
      <c r="B3473" s="2" t="s">
        <v>210</v>
      </c>
      <c r="C3473" s="2" t="s">
        <v>5322</v>
      </c>
      <c r="D3473" s="2" t="s">
        <v>212</v>
      </c>
      <c r="E3473" s="2" t="s">
        <v>272</v>
      </c>
      <c r="F3473" s="3"/>
    </row>
    <row r="3474" spans="1:6">
      <c r="A3474" s="2" t="s">
        <v>5325</v>
      </c>
      <c r="B3474" s="2" t="s">
        <v>210</v>
      </c>
      <c r="C3474" s="2" t="s">
        <v>5322</v>
      </c>
      <c r="D3474" s="2" t="s">
        <v>212</v>
      </c>
      <c r="E3474" s="2" t="s">
        <v>448</v>
      </c>
      <c r="F3474" s="3"/>
    </row>
    <row r="3475" spans="1:6">
      <c r="A3475" s="2" t="s">
        <v>5326</v>
      </c>
      <c r="B3475" s="2" t="s">
        <v>210</v>
      </c>
      <c r="C3475" s="2" t="s">
        <v>5327</v>
      </c>
      <c r="D3475" s="2" t="s">
        <v>212</v>
      </c>
      <c r="E3475" s="2" t="s">
        <v>272</v>
      </c>
      <c r="F3475" s="3"/>
    </row>
    <row r="3476" spans="1:6">
      <c r="A3476" s="2" t="s">
        <v>3856</v>
      </c>
      <c r="B3476" s="2" t="s">
        <v>210</v>
      </c>
      <c r="C3476" s="2" t="s">
        <v>5328</v>
      </c>
      <c r="D3476" s="2" t="s">
        <v>212</v>
      </c>
      <c r="E3476" s="2" t="s">
        <v>5329</v>
      </c>
      <c r="F3476" s="3"/>
    </row>
    <row r="3477" spans="1:6">
      <c r="A3477" s="2" t="s">
        <v>1402</v>
      </c>
      <c r="B3477" s="2" t="s">
        <v>210</v>
      </c>
      <c r="C3477" s="2" t="s">
        <v>5330</v>
      </c>
      <c r="D3477" s="2" t="s">
        <v>212</v>
      </c>
      <c r="E3477" s="2" t="s">
        <v>2383</v>
      </c>
      <c r="F3477" s="3"/>
    </row>
    <row r="3478" spans="1:6">
      <c r="A3478" s="2" t="s">
        <v>5331</v>
      </c>
      <c r="B3478" s="2" t="s">
        <v>210</v>
      </c>
      <c r="C3478" s="2" t="s">
        <v>5332</v>
      </c>
      <c r="D3478" s="2" t="s">
        <v>212</v>
      </c>
      <c r="E3478" s="2" t="s">
        <v>233</v>
      </c>
      <c r="F3478" s="3"/>
    </row>
    <row r="3479" spans="1:6">
      <c r="A3479" s="2"/>
      <c r="B3479" s="2" t="s">
        <v>210</v>
      </c>
      <c r="C3479" s="2" t="s">
        <v>5333</v>
      </c>
      <c r="D3479" s="2" t="s">
        <v>5334</v>
      </c>
      <c r="E3479" s="2" t="s">
        <v>118</v>
      </c>
      <c r="F3479" s="3"/>
    </row>
    <row r="3480" spans="1:6">
      <c r="A3480" s="2"/>
      <c r="B3480" s="2" t="s">
        <v>210</v>
      </c>
      <c r="C3480" s="2" t="s">
        <v>5335</v>
      </c>
      <c r="D3480" s="2" t="s">
        <v>5334</v>
      </c>
      <c r="E3480" s="2" t="s">
        <v>118</v>
      </c>
      <c r="F3480" s="3"/>
    </row>
    <row r="3481" spans="1:6">
      <c r="A3481" s="2"/>
      <c r="B3481" s="2" t="s">
        <v>210</v>
      </c>
      <c r="C3481" s="2" t="s">
        <v>5336</v>
      </c>
      <c r="D3481" s="2" t="s">
        <v>5334</v>
      </c>
      <c r="E3481" s="2" t="s">
        <v>118</v>
      </c>
      <c r="F3481" s="3"/>
    </row>
    <row r="3482" spans="1:6">
      <c r="A3482" s="2" t="s">
        <v>5337</v>
      </c>
      <c r="B3482" s="2" t="s">
        <v>210</v>
      </c>
      <c r="C3482" s="2" t="s">
        <v>5338</v>
      </c>
      <c r="D3482" s="2" t="s">
        <v>212</v>
      </c>
      <c r="E3482" s="2" t="s">
        <v>361</v>
      </c>
      <c r="F3482" s="3"/>
    </row>
    <row r="3483" spans="1:6">
      <c r="A3483" s="2" t="s">
        <v>5339</v>
      </c>
      <c r="B3483" s="2" t="s">
        <v>210</v>
      </c>
      <c r="C3483" s="2" t="s">
        <v>5340</v>
      </c>
      <c r="D3483" s="2" t="s">
        <v>212</v>
      </c>
      <c r="E3483" s="2" t="s">
        <v>272</v>
      </c>
      <c r="F3483" s="3"/>
    </row>
    <row r="3484" spans="1:6">
      <c r="A3484" s="2" t="s">
        <v>5341</v>
      </c>
      <c r="B3484" s="2" t="s">
        <v>210</v>
      </c>
      <c r="C3484" s="2" t="s">
        <v>5342</v>
      </c>
      <c r="D3484" s="2" t="s">
        <v>212</v>
      </c>
      <c r="E3484" s="2" t="s">
        <v>986</v>
      </c>
      <c r="F3484" s="3"/>
    </row>
    <row r="3485" spans="1:6">
      <c r="A3485" s="2" t="s">
        <v>5343</v>
      </c>
      <c r="B3485" s="2" t="s">
        <v>210</v>
      </c>
      <c r="C3485" s="2" t="s">
        <v>5344</v>
      </c>
      <c r="D3485" s="2" t="s">
        <v>219</v>
      </c>
      <c r="E3485" s="2" t="s">
        <v>322</v>
      </c>
      <c r="F3485" s="3"/>
    </row>
    <row r="3486" spans="1:6">
      <c r="A3486" s="2" t="s">
        <v>2984</v>
      </c>
      <c r="B3486" s="2" t="s">
        <v>210</v>
      </c>
      <c r="C3486" s="2" t="s">
        <v>5345</v>
      </c>
      <c r="D3486" s="2" t="s">
        <v>219</v>
      </c>
      <c r="E3486" s="2" t="s">
        <v>322</v>
      </c>
      <c r="F3486" s="3"/>
    </row>
    <row r="3487" spans="1:6">
      <c r="A3487" s="2" t="s">
        <v>5346</v>
      </c>
      <c r="B3487" s="2" t="s">
        <v>210</v>
      </c>
      <c r="C3487" s="2" t="s">
        <v>5347</v>
      </c>
      <c r="D3487" s="2" t="s">
        <v>219</v>
      </c>
      <c r="E3487" s="2" t="s">
        <v>322</v>
      </c>
      <c r="F3487" s="3"/>
    </row>
    <row r="3488" spans="1:6">
      <c r="A3488" s="2" t="s">
        <v>5348</v>
      </c>
      <c r="B3488" s="2" t="s">
        <v>210</v>
      </c>
      <c r="C3488" s="2" t="s">
        <v>5349</v>
      </c>
      <c r="D3488" s="2" t="s">
        <v>219</v>
      </c>
      <c r="E3488" s="2" t="s">
        <v>997</v>
      </c>
      <c r="F3488" s="3"/>
    </row>
    <row r="3489" spans="1:6">
      <c r="A3489" s="2" t="s">
        <v>5350</v>
      </c>
      <c r="B3489" s="2" t="s">
        <v>210</v>
      </c>
      <c r="C3489" s="2" t="s">
        <v>5351</v>
      </c>
      <c r="D3489" s="2" t="s">
        <v>219</v>
      </c>
      <c r="E3489" s="2" t="s">
        <v>322</v>
      </c>
      <c r="F3489" s="3"/>
    </row>
    <row r="3490" spans="1:6">
      <c r="A3490" s="2" t="s">
        <v>5352</v>
      </c>
      <c r="B3490" s="2" t="s">
        <v>210</v>
      </c>
      <c r="C3490" s="2" t="s">
        <v>5353</v>
      </c>
      <c r="D3490" s="2" t="s">
        <v>219</v>
      </c>
      <c r="E3490" s="2" t="s">
        <v>322</v>
      </c>
      <c r="F3490" s="3"/>
    </row>
    <row r="3491" spans="1:6">
      <c r="A3491" s="2" t="s">
        <v>5354</v>
      </c>
      <c r="B3491" s="2" t="s">
        <v>210</v>
      </c>
      <c r="C3491" s="2" t="s">
        <v>5355</v>
      </c>
      <c r="D3491" s="2" t="s">
        <v>212</v>
      </c>
      <c r="E3491" s="2" t="s">
        <v>272</v>
      </c>
      <c r="F3491" s="3"/>
    </row>
    <row r="3492" spans="1:6">
      <c r="A3492" s="2" t="s">
        <v>5356</v>
      </c>
      <c r="B3492" s="2" t="s">
        <v>210</v>
      </c>
      <c r="C3492" s="2" t="s">
        <v>5355</v>
      </c>
      <c r="D3492" s="2" t="s">
        <v>212</v>
      </c>
      <c r="E3492" s="2" t="s">
        <v>272</v>
      </c>
      <c r="F3492" s="3"/>
    </row>
    <row r="3493" spans="1:6">
      <c r="A3493" s="2" t="s">
        <v>5357</v>
      </c>
      <c r="B3493" s="2" t="s">
        <v>210</v>
      </c>
      <c r="C3493" s="2" t="s">
        <v>5355</v>
      </c>
      <c r="D3493" s="2" t="s">
        <v>212</v>
      </c>
      <c r="E3493" s="2" t="s">
        <v>272</v>
      </c>
      <c r="F3493" s="3"/>
    </row>
    <row r="3494" spans="1:6">
      <c r="A3494" s="2" t="s">
        <v>5358</v>
      </c>
      <c r="B3494" s="2" t="s">
        <v>210</v>
      </c>
      <c r="C3494" s="2" t="s">
        <v>5359</v>
      </c>
      <c r="D3494" s="2" t="s">
        <v>212</v>
      </c>
      <c r="E3494" s="2" t="s">
        <v>272</v>
      </c>
      <c r="F3494" s="3"/>
    </row>
    <row r="3495" spans="1:6">
      <c r="A3495" s="2" t="s">
        <v>5360</v>
      </c>
      <c r="B3495" s="2" t="s">
        <v>210</v>
      </c>
      <c r="C3495" s="2" t="s">
        <v>5359</v>
      </c>
      <c r="D3495" s="2" t="s">
        <v>212</v>
      </c>
      <c r="E3495" s="2" t="s">
        <v>272</v>
      </c>
      <c r="F3495" s="3"/>
    </row>
    <row r="3496" spans="1:6">
      <c r="A3496" s="2" t="s">
        <v>5361</v>
      </c>
      <c r="B3496" s="2" t="s">
        <v>210</v>
      </c>
      <c r="C3496" s="2" t="s">
        <v>5362</v>
      </c>
      <c r="D3496" s="2" t="s">
        <v>212</v>
      </c>
      <c r="E3496" s="2" t="s">
        <v>272</v>
      </c>
      <c r="F3496" s="3"/>
    </row>
    <row r="3497" spans="1:6">
      <c r="A3497" s="2" t="s">
        <v>5363</v>
      </c>
      <c r="B3497" s="2" t="s">
        <v>210</v>
      </c>
      <c r="C3497" s="2" t="s">
        <v>5364</v>
      </c>
      <c r="D3497" s="2" t="s">
        <v>212</v>
      </c>
      <c r="E3497" s="2" t="s">
        <v>272</v>
      </c>
      <c r="F3497" s="3"/>
    </row>
    <row r="3498" spans="1:6">
      <c r="A3498" s="2" t="s">
        <v>5365</v>
      </c>
      <c r="B3498" s="2" t="s">
        <v>210</v>
      </c>
      <c r="C3498" s="2" t="s">
        <v>5366</v>
      </c>
      <c r="D3498" s="2" t="s">
        <v>212</v>
      </c>
      <c r="E3498" s="2" t="s">
        <v>272</v>
      </c>
      <c r="F3498" s="3"/>
    </row>
    <row r="3499" spans="1:6">
      <c r="A3499" s="2" t="s">
        <v>5367</v>
      </c>
      <c r="B3499" s="2" t="s">
        <v>210</v>
      </c>
      <c r="C3499" s="2" t="s">
        <v>5368</v>
      </c>
      <c r="D3499" s="2" t="s">
        <v>212</v>
      </c>
      <c r="E3499" s="2" t="s">
        <v>3397</v>
      </c>
      <c r="F3499" s="3"/>
    </row>
    <row r="3500" spans="1:6">
      <c r="A3500" s="2" t="s">
        <v>5369</v>
      </c>
      <c r="B3500" s="2" t="s">
        <v>210</v>
      </c>
      <c r="C3500" s="2" t="s">
        <v>5370</v>
      </c>
      <c r="D3500" s="2" t="s">
        <v>212</v>
      </c>
      <c r="E3500" s="2" t="s">
        <v>5314</v>
      </c>
      <c r="F3500" s="3"/>
    </row>
    <row r="3501" spans="1:6">
      <c r="A3501" s="2" t="s">
        <v>5371</v>
      </c>
      <c r="B3501" s="2" t="s">
        <v>210</v>
      </c>
      <c r="C3501" s="2" t="s">
        <v>5372</v>
      </c>
      <c r="D3501" s="2" t="s">
        <v>212</v>
      </c>
      <c r="E3501" s="2" t="s">
        <v>307</v>
      </c>
      <c r="F3501" s="3"/>
    </row>
    <row r="3502" spans="1:6">
      <c r="A3502" s="2" t="s">
        <v>5373</v>
      </c>
      <c r="B3502" s="2" t="s">
        <v>210</v>
      </c>
      <c r="C3502" s="2" t="s">
        <v>5374</v>
      </c>
      <c r="D3502" s="2" t="s">
        <v>212</v>
      </c>
      <c r="E3502" s="2" t="s">
        <v>1218</v>
      </c>
      <c r="F3502" s="3"/>
    </row>
    <row r="3503" spans="1:6">
      <c r="A3503" s="2" t="s">
        <v>5375</v>
      </c>
      <c r="B3503" s="2" t="s">
        <v>210</v>
      </c>
      <c r="C3503" s="2" t="s">
        <v>5376</v>
      </c>
      <c r="D3503" s="2" t="s">
        <v>212</v>
      </c>
      <c r="E3503" s="2" t="s">
        <v>579</v>
      </c>
      <c r="F3503" s="3"/>
    </row>
    <row r="3504" spans="1:6">
      <c r="A3504" s="2" t="s">
        <v>5377</v>
      </c>
      <c r="B3504" s="2" t="s">
        <v>210</v>
      </c>
      <c r="C3504" s="2" t="s">
        <v>5378</v>
      </c>
      <c r="D3504" s="2" t="s">
        <v>212</v>
      </c>
      <c r="E3504" s="2" t="s">
        <v>5314</v>
      </c>
      <c r="F3504" s="3"/>
    </row>
    <row r="3505" spans="1:6">
      <c r="A3505" s="2" t="s">
        <v>5379</v>
      </c>
      <c r="B3505" s="2" t="s">
        <v>210</v>
      </c>
      <c r="C3505" s="2" t="s">
        <v>5380</v>
      </c>
      <c r="D3505" s="2" t="s">
        <v>212</v>
      </c>
      <c r="E3505" s="2" t="s">
        <v>5381</v>
      </c>
      <c r="F3505" s="3"/>
    </row>
    <row r="3506" spans="1:6">
      <c r="A3506" s="2" t="s">
        <v>5382</v>
      </c>
      <c r="B3506" s="2" t="s">
        <v>210</v>
      </c>
      <c r="C3506" s="2" t="s">
        <v>5383</v>
      </c>
      <c r="D3506" s="2" t="s">
        <v>219</v>
      </c>
      <c r="E3506" s="2" t="s">
        <v>322</v>
      </c>
      <c r="F3506" s="3"/>
    </row>
    <row r="3507" spans="1:6">
      <c r="A3507" s="2" t="s">
        <v>5384</v>
      </c>
      <c r="B3507" s="2" t="s">
        <v>210</v>
      </c>
      <c r="C3507" s="2" t="s">
        <v>5385</v>
      </c>
      <c r="D3507" s="2" t="s">
        <v>212</v>
      </c>
      <c r="E3507" s="2" t="s">
        <v>241</v>
      </c>
      <c r="F3507" s="3"/>
    </row>
    <row r="3508" spans="1:6">
      <c r="A3508" s="2" t="s">
        <v>5386</v>
      </c>
      <c r="B3508" s="2" t="s">
        <v>210</v>
      </c>
      <c r="C3508" s="2" t="s">
        <v>5387</v>
      </c>
      <c r="D3508" s="2" t="s">
        <v>212</v>
      </c>
      <c r="E3508" s="2" t="s">
        <v>272</v>
      </c>
      <c r="F3508" s="3"/>
    </row>
    <row r="3509" spans="1:6">
      <c r="A3509" s="2" t="s">
        <v>5388</v>
      </c>
      <c r="B3509" s="2" t="s">
        <v>210</v>
      </c>
      <c r="C3509" s="2" t="s">
        <v>5387</v>
      </c>
      <c r="D3509" s="2" t="s">
        <v>212</v>
      </c>
      <c r="E3509" s="2" t="s">
        <v>986</v>
      </c>
      <c r="F3509" s="3"/>
    </row>
    <row r="3510" spans="1:6">
      <c r="A3510" s="2" t="s">
        <v>5389</v>
      </c>
      <c r="B3510" s="2" t="s">
        <v>210</v>
      </c>
      <c r="C3510" s="2" t="s">
        <v>5390</v>
      </c>
      <c r="D3510" s="2" t="s">
        <v>212</v>
      </c>
      <c r="E3510" s="2" t="s">
        <v>986</v>
      </c>
      <c r="F3510" s="3"/>
    </row>
    <row r="3511" spans="1:6">
      <c r="A3511" s="2" t="s">
        <v>3278</v>
      </c>
      <c r="B3511" s="2" t="s">
        <v>210</v>
      </c>
      <c r="C3511" s="2" t="s">
        <v>5391</v>
      </c>
      <c r="D3511" s="2" t="s">
        <v>212</v>
      </c>
      <c r="E3511" s="2" t="s">
        <v>333</v>
      </c>
      <c r="F3511" s="3"/>
    </row>
    <row r="3512" spans="1:6">
      <c r="A3512" s="2" t="s">
        <v>270</v>
      </c>
      <c r="B3512" s="2" t="s">
        <v>210</v>
      </c>
      <c r="C3512" s="2" t="s">
        <v>5392</v>
      </c>
      <c r="D3512" s="2" t="s">
        <v>212</v>
      </c>
      <c r="E3512" s="2" t="s">
        <v>1582</v>
      </c>
      <c r="F3512" s="3"/>
    </row>
    <row r="3513" spans="1:6">
      <c r="A3513" s="2" t="s">
        <v>5393</v>
      </c>
      <c r="B3513" s="2" t="s">
        <v>210</v>
      </c>
      <c r="C3513" s="2" t="s">
        <v>5394</v>
      </c>
      <c r="D3513" s="2" t="s">
        <v>212</v>
      </c>
      <c r="E3513" s="2" t="s">
        <v>5395</v>
      </c>
      <c r="F3513" s="3"/>
    </row>
    <row r="3514" spans="1:6">
      <c r="A3514" s="2" t="s">
        <v>5396</v>
      </c>
      <c r="B3514" s="2" t="s">
        <v>210</v>
      </c>
      <c r="C3514" s="2" t="s">
        <v>5397</v>
      </c>
      <c r="D3514" s="2" t="s">
        <v>212</v>
      </c>
      <c r="E3514" s="2" t="s">
        <v>1243</v>
      </c>
      <c r="F3514" s="3"/>
    </row>
    <row r="3515" spans="1:6">
      <c r="A3515" s="2" t="s">
        <v>5398</v>
      </c>
      <c r="B3515" s="2" t="s">
        <v>210</v>
      </c>
      <c r="C3515" s="2" t="s">
        <v>5397</v>
      </c>
      <c r="D3515" s="2" t="s">
        <v>212</v>
      </c>
      <c r="E3515" s="2" t="s">
        <v>1243</v>
      </c>
      <c r="F3515" s="3"/>
    </row>
    <row r="3516" spans="1:6">
      <c r="A3516" s="2" t="s">
        <v>5399</v>
      </c>
      <c r="B3516" s="2" t="s">
        <v>210</v>
      </c>
      <c r="C3516" s="2" t="s">
        <v>5397</v>
      </c>
      <c r="D3516" s="2" t="s">
        <v>212</v>
      </c>
      <c r="E3516" s="2" t="s">
        <v>1347</v>
      </c>
      <c r="F3516" s="3"/>
    </row>
    <row r="3517" spans="1:6">
      <c r="A3517" s="2" t="s">
        <v>5400</v>
      </c>
      <c r="B3517" s="2" t="s">
        <v>210</v>
      </c>
      <c r="C3517" s="2" t="s">
        <v>5397</v>
      </c>
      <c r="D3517" s="2" t="s">
        <v>212</v>
      </c>
      <c r="E3517" s="2" t="s">
        <v>1243</v>
      </c>
      <c r="F3517" s="3"/>
    </row>
    <row r="3518" spans="1:6">
      <c r="A3518" s="2"/>
      <c r="B3518" s="2" t="s">
        <v>210</v>
      </c>
      <c r="C3518" s="2" t="s">
        <v>5401</v>
      </c>
      <c r="D3518" s="2" t="s">
        <v>219</v>
      </c>
      <c r="E3518" s="2" t="s">
        <v>2383</v>
      </c>
      <c r="F3518" s="3"/>
    </row>
    <row r="3519" spans="1:6">
      <c r="A3519" s="2" t="s">
        <v>5402</v>
      </c>
      <c r="B3519" s="2" t="s">
        <v>210</v>
      </c>
      <c r="C3519" s="2" t="s">
        <v>5401</v>
      </c>
      <c r="D3519" s="2" t="s">
        <v>219</v>
      </c>
      <c r="E3519" s="2" t="s">
        <v>361</v>
      </c>
      <c r="F3519" s="3"/>
    </row>
    <row r="3520" spans="1:6">
      <c r="A3520" s="2"/>
      <c r="B3520" s="2" t="s">
        <v>210</v>
      </c>
      <c r="C3520" s="2" t="s">
        <v>5403</v>
      </c>
      <c r="D3520" s="2" t="s">
        <v>219</v>
      </c>
      <c r="E3520" s="2" t="s">
        <v>327</v>
      </c>
      <c r="F3520" s="3"/>
    </row>
    <row r="3521" spans="1:6">
      <c r="A3521" s="2" t="s">
        <v>5404</v>
      </c>
      <c r="B3521" s="2" t="s">
        <v>210</v>
      </c>
      <c r="C3521" s="2" t="s">
        <v>5405</v>
      </c>
      <c r="D3521" s="2" t="s">
        <v>219</v>
      </c>
      <c r="E3521" s="2" t="s">
        <v>1071</v>
      </c>
      <c r="F3521" s="3"/>
    </row>
    <row r="3522" spans="1:6">
      <c r="A3522" s="2" t="s">
        <v>5406</v>
      </c>
      <c r="B3522" s="2" t="s">
        <v>210</v>
      </c>
      <c r="C3522" s="2" t="s">
        <v>5407</v>
      </c>
      <c r="D3522" s="2" t="s">
        <v>219</v>
      </c>
      <c r="E3522" s="2" t="s">
        <v>361</v>
      </c>
      <c r="F3522" s="3"/>
    </row>
    <row r="3523" spans="1:6">
      <c r="A3523" s="2" t="s">
        <v>5408</v>
      </c>
      <c r="B3523" s="2" t="s">
        <v>210</v>
      </c>
      <c r="C3523" s="2" t="s">
        <v>5409</v>
      </c>
      <c r="D3523" s="2" t="s">
        <v>212</v>
      </c>
      <c r="E3523" s="2" t="s">
        <v>2690</v>
      </c>
      <c r="F3523" s="3"/>
    </row>
    <row r="3524" spans="1:6">
      <c r="A3524" s="2" t="s">
        <v>2240</v>
      </c>
      <c r="B3524" s="2" t="s">
        <v>210</v>
      </c>
      <c r="C3524" s="2" t="s">
        <v>5410</v>
      </c>
      <c r="D3524" s="2" t="s">
        <v>212</v>
      </c>
      <c r="E3524" s="2" t="s">
        <v>327</v>
      </c>
      <c r="F3524" s="3"/>
    </row>
    <row r="3525" spans="1:6">
      <c r="A3525" s="2" t="s">
        <v>3935</v>
      </c>
      <c r="B3525" s="2" t="s">
        <v>210</v>
      </c>
      <c r="C3525" s="2" t="s">
        <v>5411</v>
      </c>
      <c r="D3525" s="2" t="s">
        <v>212</v>
      </c>
      <c r="E3525" s="2" t="s">
        <v>5329</v>
      </c>
      <c r="F3525" s="3"/>
    </row>
    <row r="3526" spans="1:6">
      <c r="A3526" s="2" t="s">
        <v>5412</v>
      </c>
      <c r="B3526" s="2" t="s">
        <v>210</v>
      </c>
      <c r="C3526" s="2" t="s">
        <v>5413</v>
      </c>
      <c r="D3526" s="2" t="s">
        <v>212</v>
      </c>
      <c r="E3526" s="2" t="s">
        <v>241</v>
      </c>
      <c r="F3526" s="3"/>
    </row>
    <row r="3527" spans="1:6">
      <c r="A3527" s="2" t="s">
        <v>5414</v>
      </c>
      <c r="B3527" s="2" t="s">
        <v>210</v>
      </c>
      <c r="C3527" s="2" t="s">
        <v>5415</v>
      </c>
      <c r="D3527" s="2" t="s">
        <v>212</v>
      </c>
      <c r="E3527" s="2" t="s">
        <v>454</v>
      </c>
      <c r="F3527" s="3"/>
    </row>
    <row r="3528" spans="1:6">
      <c r="A3528" s="2" t="s">
        <v>5416</v>
      </c>
      <c r="B3528" s="2" t="s">
        <v>210</v>
      </c>
      <c r="C3528" s="2" t="s">
        <v>5417</v>
      </c>
      <c r="D3528" s="2" t="s">
        <v>212</v>
      </c>
      <c r="E3528" s="2" t="s">
        <v>2690</v>
      </c>
      <c r="F3528" s="3"/>
    </row>
    <row r="3529" spans="1:6">
      <c r="A3529" s="2" t="s">
        <v>5418</v>
      </c>
      <c r="B3529" s="2" t="s">
        <v>210</v>
      </c>
      <c r="C3529" s="2" t="s">
        <v>5419</v>
      </c>
      <c r="D3529" s="2" t="s">
        <v>212</v>
      </c>
      <c r="E3529" s="2" t="s">
        <v>415</v>
      </c>
      <c r="F3529" s="3"/>
    </row>
    <row r="3530" spans="1:6">
      <c r="A3530" s="2" t="s">
        <v>5420</v>
      </c>
      <c r="B3530" s="2" t="s">
        <v>210</v>
      </c>
      <c r="C3530" s="2" t="s">
        <v>5419</v>
      </c>
      <c r="D3530" s="2" t="s">
        <v>212</v>
      </c>
      <c r="E3530" s="2" t="s">
        <v>258</v>
      </c>
      <c r="F3530" s="3"/>
    </row>
    <row r="3531" spans="1:6">
      <c r="A3531" s="2" t="s">
        <v>5421</v>
      </c>
      <c r="B3531" s="2" t="s">
        <v>210</v>
      </c>
      <c r="C3531" s="2" t="s">
        <v>5422</v>
      </c>
      <c r="D3531" s="2" t="s">
        <v>212</v>
      </c>
      <c r="E3531" s="2" t="s">
        <v>241</v>
      </c>
      <c r="F3531" s="3"/>
    </row>
    <row r="3532" spans="1:6">
      <c r="A3532" s="2" t="s">
        <v>312</v>
      </c>
      <c r="B3532" s="2" t="s">
        <v>210</v>
      </c>
      <c r="C3532" s="2" t="s">
        <v>5423</v>
      </c>
      <c r="D3532" s="2" t="s">
        <v>212</v>
      </c>
      <c r="E3532" s="2" t="s">
        <v>950</v>
      </c>
      <c r="F3532" s="3"/>
    </row>
    <row r="3533" spans="1:6">
      <c r="A3533" s="2" t="s">
        <v>5424</v>
      </c>
      <c r="B3533" s="2" t="s">
        <v>210</v>
      </c>
      <c r="C3533" s="2" t="s">
        <v>5425</v>
      </c>
      <c r="D3533" s="2" t="s">
        <v>212</v>
      </c>
      <c r="E3533" s="2" t="s">
        <v>233</v>
      </c>
      <c r="F3533" s="3"/>
    </row>
    <row r="3534" spans="1:6">
      <c r="A3534" s="2" t="s">
        <v>5426</v>
      </c>
      <c r="B3534" s="2" t="s">
        <v>210</v>
      </c>
      <c r="C3534" s="2" t="s">
        <v>5427</v>
      </c>
      <c r="D3534" s="2" t="s">
        <v>212</v>
      </c>
      <c r="E3534" s="2" t="s">
        <v>233</v>
      </c>
      <c r="F3534" s="3"/>
    </row>
    <row r="3535" spans="1:6">
      <c r="A3535" s="2" t="s">
        <v>5428</v>
      </c>
      <c r="B3535" s="2" t="s">
        <v>210</v>
      </c>
      <c r="C3535" s="2" t="s">
        <v>5429</v>
      </c>
      <c r="D3535" s="2" t="s">
        <v>219</v>
      </c>
      <c r="E3535" s="2" t="s">
        <v>1972</v>
      </c>
      <c r="F3535" s="3"/>
    </row>
    <row r="3536" spans="1:6">
      <c r="A3536" s="2" t="s">
        <v>5430</v>
      </c>
      <c r="B3536" s="2" t="s">
        <v>210</v>
      </c>
      <c r="C3536" s="2" t="s">
        <v>5431</v>
      </c>
      <c r="D3536" s="2" t="s">
        <v>212</v>
      </c>
      <c r="E3536" s="2" t="s">
        <v>2690</v>
      </c>
      <c r="F3536" s="3"/>
    </row>
    <row r="3537" spans="1:6">
      <c r="A3537" s="2"/>
      <c r="B3537" s="2" t="s">
        <v>210</v>
      </c>
      <c r="C3537" s="2" t="s">
        <v>5432</v>
      </c>
      <c r="D3537" s="2" t="s">
        <v>212</v>
      </c>
      <c r="E3537" s="2" t="s">
        <v>118</v>
      </c>
      <c r="F3537" s="3"/>
    </row>
    <row r="3538" spans="1:6">
      <c r="A3538" s="2"/>
      <c r="B3538" s="2" t="s">
        <v>210</v>
      </c>
      <c r="C3538" s="2" t="s">
        <v>5433</v>
      </c>
      <c r="D3538" s="2" t="s">
        <v>212</v>
      </c>
      <c r="E3538" s="2" t="s">
        <v>118</v>
      </c>
      <c r="F3538" s="3"/>
    </row>
    <row r="3539" spans="1:6">
      <c r="A3539" s="2" t="s">
        <v>5434</v>
      </c>
      <c r="B3539" s="2" t="s">
        <v>210</v>
      </c>
      <c r="C3539" s="2" t="s">
        <v>5435</v>
      </c>
      <c r="D3539" s="2" t="s">
        <v>219</v>
      </c>
      <c r="E3539" s="2" t="s">
        <v>2107</v>
      </c>
      <c r="F3539" s="3"/>
    </row>
    <row r="3540" spans="1:6">
      <c r="A3540" s="2" t="s">
        <v>5436</v>
      </c>
      <c r="B3540" s="2" t="s">
        <v>210</v>
      </c>
      <c r="C3540" s="2" t="s">
        <v>5435</v>
      </c>
      <c r="D3540" s="2" t="s">
        <v>219</v>
      </c>
      <c r="E3540" s="2" t="s">
        <v>1073</v>
      </c>
      <c r="F3540" s="3"/>
    </row>
    <row r="3541" spans="1:6">
      <c r="A3541" s="2"/>
      <c r="B3541" s="2" t="s">
        <v>210</v>
      </c>
      <c r="C3541" s="2" t="s">
        <v>5435</v>
      </c>
      <c r="D3541" s="2" t="s">
        <v>219</v>
      </c>
      <c r="E3541" s="2" t="s">
        <v>2109</v>
      </c>
      <c r="F3541" s="3"/>
    </row>
    <row r="3542" spans="1:6">
      <c r="A3542" s="2" t="s">
        <v>5436</v>
      </c>
      <c r="B3542" s="2" t="s">
        <v>210</v>
      </c>
      <c r="C3542" s="2" t="s">
        <v>5437</v>
      </c>
      <c r="D3542" s="2" t="s">
        <v>219</v>
      </c>
      <c r="E3542" s="2" t="s">
        <v>1076</v>
      </c>
      <c r="F3542" s="3"/>
    </row>
    <row r="3543" spans="1:6">
      <c r="A3543" s="2"/>
      <c r="B3543" s="2" t="s">
        <v>210</v>
      </c>
      <c r="C3543" s="2" t="s">
        <v>5438</v>
      </c>
      <c r="D3543" s="2" t="s">
        <v>219</v>
      </c>
      <c r="E3543" s="2" t="s">
        <v>118</v>
      </c>
      <c r="F3543" s="3"/>
    </row>
    <row r="3544" spans="1:6">
      <c r="A3544" s="2" t="s">
        <v>5439</v>
      </c>
      <c r="B3544" s="2" t="s">
        <v>210</v>
      </c>
      <c r="C3544" s="2" t="s">
        <v>5440</v>
      </c>
      <c r="D3544" s="2" t="s">
        <v>219</v>
      </c>
      <c r="E3544" s="2" t="s">
        <v>1083</v>
      </c>
      <c r="F3544" s="3"/>
    </row>
    <row r="3545" spans="1:6">
      <c r="A3545" s="2"/>
      <c r="B3545" s="2" t="s">
        <v>210</v>
      </c>
      <c r="C3545" s="2" t="s">
        <v>5441</v>
      </c>
      <c r="D3545" s="2" t="s">
        <v>212</v>
      </c>
      <c r="E3545" s="2" t="s">
        <v>5442</v>
      </c>
      <c r="F3545" s="3"/>
    </row>
    <row r="3546" spans="1:6">
      <c r="A3546" s="2" t="s">
        <v>5443</v>
      </c>
      <c r="B3546" s="2" t="s">
        <v>210</v>
      </c>
      <c r="C3546" s="2" t="s">
        <v>5444</v>
      </c>
      <c r="D3546" s="2" t="s">
        <v>212</v>
      </c>
      <c r="E3546" s="2" t="s">
        <v>986</v>
      </c>
      <c r="F3546" s="3"/>
    </row>
    <row r="3547" spans="1:6">
      <c r="A3547" s="2" t="s">
        <v>4279</v>
      </c>
      <c r="B3547" s="2" t="s">
        <v>210</v>
      </c>
      <c r="C3547" s="2" t="s">
        <v>5445</v>
      </c>
      <c r="D3547" s="2" t="s">
        <v>212</v>
      </c>
      <c r="E3547" s="2" t="s">
        <v>327</v>
      </c>
      <c r="F3547" s="3"/>
    </row>
    <row r="3548" spans="1:6">
      <c r="A3548" s="2"/>
      <c r="B3548" s="2" t="s">
        <v>210</v>
      </c>
      <c r="C3548" s="2" t="s">
        <v>5446</v>
      </c>
      <c r="D3548" s="2" t="s">
        <v>212</v>
      </c>
      <c r="E3548" s="2" t="s">
        <v>118</v>
      </c>
      <c r="F3548" s="3"/>
    </row>
    <row r="3549" spans="1:6">
      <c r="A3549" s="2"/>
      <c r="B3549" s="2" t="s">
        <v>210</v>
      </c>
      <c r="C3549" s="2" t="s">
        <v>5447</v>
      </c>
      <c r="D3549" s="2" t="s">
        <v>212</v>
      </c>
      <c r="E3549" s="2" t="s">
        <v>1354</v>
      </c>
      <c r="F3549" s="3"/>
    </row>
    <row r="3550" spans="1:6">
      <c r="A3550" s="2" t="s">
        <v>5448</v>
      </c>
      <c r="B3550" s="2" t="s">
        <v>210</v>
      </c>
      <c r="C3550" s="2" t="s">
        <v>5449</v>
      </c>
      <c r="D3550" s="2" t="s">
        <v>212</v>
      </c>
      <c r="E3550" s="2" t="s">
        <v>2383</v>
      </c>
      <c r="F3550" s="3"/>
    </row>
    <row r="3551" spans="1:6">
      <c r="A3551" s="2" t="s">
        <v>5450</v>
      </c>
      <c r="B3551" s="2" t="s">
        <v>210</v>
      </c>
      <c r="C3551" s="2" t="s">
        <v>5451</v>
      </c>
      <c r="D3551" s="2" t="s">
        <v>212</v>
      </c>
      <c r="E3551" s="2" t="s">
        <v>327</v>
      </c>
      <c r="F3551" s="3"/>
    </row>
    <row r="3552" spans="1:6">
      <c r="A3552" s="2" t="s">
        <v>5452</v>
      </c>
      <c r="B3552" s="2" t="s">
        <v>210</v>
      </c>
      <c r="C3552" s="2" t="s">
        <v>5453</v>
      </c>
      <c r="D3552" s="2" t="s">
        <v>212</v>
      </c>
      <c r="E3552" s="2" t="s">
        <v>1200</v>
      </c>
      <c r="F3552" s="3"/>
    </row>
    <row r="3553" spans="1:6">
      <c r="A3553" s="2" t="s">
        <v>5454</v>
      </c>
      <c r="B3553" s="2" t="s">
        <v>210</v>
      </c>
      <c r="C3553" s="2" t="s">
        <v>5453</v>
      </c>
      <c r="D3553" s="2" t="s">
        <v>212</v>
      </c>
      <c r="E3553" s="2" t="s">
        <v>396</v>
      </c>
      <c r="F3553" s="3"/>
    </row>
    <row r="3554" spans="1:6">
      <c r="A3554" s="2" t="s">
        <v>5455</v>
      </c>
      <c r="B3554" s="2" t="s">
        <v>210</v>
      </c>
      <c r="C3554" s="2" t="s">
        <v>5453</v>
      </c>
      <c r="D3554" s="2" t="s">
        <v>212</v>
      </c>
      <c r="E3554" s="2" t="s">
        <v>1363</v>
      </c>
      <c r="F3554" s="3"/>
    </row>
    <row r="3555" spans="1:6">
      <c r="A3555" s="2" t="s">
        <v>5456</v>
      </c>
      <c r="B3555" s="2" t="s">
        <v>210</v>
      </c>
      <c r="C3555" s="2" t="s">
        <v>5453</v>
      </c>
      <c r="D3555" s="2" t="s">
        <v>212</v>
      </c>
      <c r="E3555" s="2" t="s">
        <v>226</v>
      </c>
      <c r="F3555" s="3"/>
    </row>
    <row r="3556" spans="1:6">
      <c r="A3556" s="2"/>
      <c r="B3556" s="2" t="s">
        <v>210</v>
      </c>
      <c r="C3556" s="2" t="s">
        <v>5457</v>
      </c>
      <c r="D3556" s="2" t="s">
        <v>212</v>
      </c>
      <c r="E3556" s="2" t="s">
        <v>118</v>
      </c>
      <c r="F3556" s="3"/>
    </row>
    <row r="3557" spans="1:6">
      <c r="A3557" s="2" t="s">
        <v>5458</v>
      </c>
      <c r="B3557" s="2" t="s">
        <v>210</v>
      </c>
      <c r="C3557" s="2" t="s">
        <v>5459</v>
      </c>
      <c r="D3557" s="2" t="s">
        <v>212</v>
      </c>
      <c r="E3557" s="2" t="s">
        <v>1083</v>
      </c>
      <c r="F3557" s="3"/>
    </row>
    <row r="3558" spans="1:6">
      <c r="A3558" s="2" t="s">
        <v>5460</v>
      </c>
      <c r="B3558" s="2" t="s">
        <v>210</v>
      </c>
      <c r="C3558" s="2" t="s">
        <v>5461</v>
      </c>
      <c r="D3558" s="2" t="s">
        <v>219</v>
      </c>
      <c r="E3558" s="2" t="s">
        <v>231</v>
      </c>
      <c r="F3558" s="3"/>
    </row>
    <row r="3559" spans="1:6">
      <c r="A3559" s="2" t="s">
        <v>5462</v>
      </c>
      <c r="B3559" s="2" t="s">
        <v>210</v>
      </c>
      <c r="C3559" s="2" t="s">
        <v>5461</v>
      </c>
      <c r="D3559" s="2" t="s">
        <v>219</v>
      </c>
      <c r="E3559" s="2" t="s">
        <v>361</v>
      </c>
      <c r="F3559" s="3"/>
    </row>
    <row r="3560" spans="1:6">
      <c r="A3560" s="2" t="s">
        <v>5463</v>
      </c>
      <c r="B3560" s="2" t="s">
        <v>210</v>
      </c>
      <c r="C3560" s="2" t="s">
        <v>5464</v>
      </c>
      <c r="D3560" s="2" t="s">
        <v>219</v>
      </c>
      <c r="E3560" s="2" t="s">
        <v>1076</v>
      </c>
      <c r="F3560" s="3"/>
    </row>
    <row r="3561" spans="1:6">
      <c r="A3561" s="2" t="s">
        <v>5465</v>
      </c>
      <c r="B3561" s="2" t="s">
        <v>210</v>
      </c>
      <c r="C3561" s="2" t="s">
        <v>5466</v>
      </c>
      <c r="D3561" s="2" t="s">
        <v>212</v>
      </c>
      <c r="E3561" s="2" t="s">
        <v>504</v>
      </c>
      <c r="F3561" s="3"/>
    </row>
    <row r="3562" spans="1:6">
      <c r="A3562" s="2" t="s">
        <v>5467</v>
      </c>
      <c r="B3562" s="2" t="s">
        <v>210</v>
      </c>
      <c r="C3562" s="2" t="s">
        <v>5468</v>
      </c>
      <c r="D3562" s="2" t="s">
        <v>212</v>
      </c>
      <c r="E3562" s="2" t="s">
        <v>1945</v>
      </c>
      <c r="F3562" s="3"/>
    </row>
    <row r="3563" spans="1:6">
      <c r="A3563" s="2" t="s">
        <v>5469</v>
      </c>
      <c r="B3563" s="2" t="s">
        <v>210</v>
      </c>
      <c r="C3563" s="2" t="s">
        <v>5470</v>
      </c>
      <c r="D3563" s="2" t="s">
        <v>212</v>
      </c>
      <c r="E3563" s="2" t="s">
        <v>307</v>
      </c>
      <c r="F3563" s="3"/>
    </row>
    <row r="3564" spans="1:6">
      <c r="A3564" s="2" t="s">
        <v>5471</v>
      </c>
      <c r="B3564" s="2" t="s">
        <v>210</v>
      </c>
      <c r="C3564" s="2" t="s">
        <v>5472</v>
      </c>
      <c r="D3564" s="2" t="s">
        <v>212</v>
      </c>
      <c r="E3564" s="2" t="s">
        <v>258</v>
      </c>
      <c r="F3564" s="3"/>
    </row>
    <row r="3565" spans="1:6">
      <c r="A3565" s="2" t="s">
        <v>5473</v>
      </c>
      <c r="B3565" s="2" t="s">
        <v>210</v>
      </c>
      <c r="C3565" s="2" t="s">
        <v>5474</v>
      </c>
      <c r="D3565" s="2" t="s">
        <v>212</v>
      </c>
      <c r="E3565" s="2" t="s">
        <v>361</v>
      </c>
      <c r="F3565" s="3"/>
    </row>
    <row r="3566" spans="1:6">
      <c r="A3566" s="2" t="s">
        <v>5475</v>
      </c>
      <c r="B3566" s="2" t="s">
        <v>210</v>
      </c>
      <c r="C3566" s="2" t="s">
        <v>5476</v>
      </c>
      <c r="D3566" s="2" t="s">
        <v>212</v>
      </c>
      <c r="E3566" s="2" t="s">
        <v>258</v>
      </c>
      <c r="F3566" s="3"/>
    </row>
    <row r="3567" spans="1:6">
      <c r="A3567" s="2" t="s">
        <v>5477</v>
      </c>
      <c r="B3567" s="2" t="s">
        <v>210</v>
      </c>
      <c r="C3567" s="2" t="s">
        <v>5478</v>
      </c>
      <c r="D3567" s="2" t="s">
        <v>212</v>
      </c>
      <c r="E3567" s="2" t="s">
        <v>241</v>
      </c>
      <c r="F3567" s="3"/>
    </row>
    <row r="3568" spans="1:6">
      <c r="A3568" s="2" t="s">
        <v>5479</v>
      </c>
      <c r="B3568" s="2" t="s">
        <v>210</v>
      </c>
      <c r="C3568" s="2" t="s">
        <v>5480</v>
      </c>
      <c r="D3568" s="2" t="s">
        <v>212</v>
      </c>
      <c r="E3568" s="2" t="s">
        <v>3366</v>
      </c>
      <c r="F3568" s="3"/>
    </row>
    <row r="3569" spans="1:6">
      <c r="A3569" s="2" t="s">
        <v>5481</v>
      </c>
      <c r="B3569" s="2" t="s">
        <v>210</v>
      </c>
      <c r="C3569" s="2" t="s">
        <v>5480</v>
      </c>
      <c r="D3569" s="2" t="s">
        <v>212</v>
      </c>
      <c r="E3569" s="2" t="s">
        <v>3366</v>
      </c>
      <c r="F3569" s="3"/>
    </row>
    <row r="3570" spans="1:6">
      <c r="A3570" s="2" t="s">
        <v>5482</v>
      </c>
      <c r="B3570" s="2" t="s">
        <v>210</v>
      </c>
      <c r="C3570" s="2" t="s">
        <v>5480</v>
      </c>
      <c r="D3570" s="2" t="s">
        <v>212</v>
      </c>
      <c r="E3570" s="2" t="s">
        <v>3366</v>
      </c>
      <c r="F3570" s="3"/>
    </row>
    <row r="3571" spans="1:6">
      <c r="A3571" s="2" t="s">
        <v>5483</v>
      </c>
      <c r="B3571" s="2" t="s">
        <v>210</v>
      </c>
      <c r="C3571" s="2" t="s">
        <v>5480</v>
      </c>
      <c r="D3571" s="2" t="s">
        <v>212</v>
      </c>
      <c r="E3571" s="2" t="s">
        <v>3366</v>
      </c>
      <c r="F3571" s="3"/>
    </row>
    <row r="3572" spans="1:6">
      <c r="A3572" s="2" t="s">
        <v>5484</v>
      </c>
      <c r="B3572" s="2" t="s">
        <v>210</v>
      </c>
      <c r="C3572" s="2" t="s">
        <v>5480</v>
      </c>
      <c r="D3572" s="2" t="s">
        <v>212</v>
      </c>
      <c r="E3572" s="2" t="s">
        <v>3366</v>
      </c>
      <c r="F3572" s="3"/>
    </row>
    <row r="3573" spans="1:6">
      <c r="A3573" s="2"/>
      <c r="B3573" s="2" t="s">
        <v>210</v>
      </c>
      <c r="C3573" s="2" t="s">
        <v>5485</v>
      </c>
      <c r="D3573" s="2" t="s">
        <v>212</v>
      </c>
      <c r="E3573" s="2" t="s">
        <v>118</v>
      </c>
      <c r="F3573" s="3"/>
    </row>
    <row r="3574" spans="1:6">
      <c r="A3574" s="2" t="s">
        <v>5486</v>
      </c>
      <c r="B3574" s="2" t="s">
        <v>210</v>
      </c>
      <c r="C3574" s="2" t="s">
        <v>5487</v>
      </c>
      <c r="D3574" s="2" t="s">
        <v>212</v>
      </c>
      <c r="E3574" s="2" t="s">
        <v>5488</v>
      </c>
      <c r="F3574" s="3"/>
    </row>
    <row r="3575" spans="1:6">
      <c r="A3575" s="2" t="s">
        <v>5486</v>
      </c>
      <c r="B3575" s="2" t="s">
        <v>210</v>
      </c>
      <c r="C3575" s="2" t="s">
        <v>5487</v>
      </c>
      <c r="D3575" s="2" t="s">
        <v>212</v>
      </c>
      <c r="E3575" s="2" t="s">
        <v>5488</v>
      </c>
      <c r="F3575" s="3"/>
    </row>
    <row r="3576" spans="1:6">
      <c r="A3576" s="2" t="s">
        <v>5489</v>
      </c>
      <c r="B3576" s="2" t="s">
        <v>210</v>
      </c>
      <c r="C3576" s="2" t="s">
        <v>5490</v>
      </c>
      <c r="D3576" s="2" t="s">
        <v>212</v>
      </c>
      <c r="E3576" s="2" t="s">
        <v>226</v>
      </c>
      <c r="F3576" s="3"/>
    </row>
    <row r="3577" spans="1:6">
      <c r="A3577" s="2" t="s">
        <v>5491</v>
      </c>
      <c r="B3577" s="2" t="s">
        <v>210</v>
      </c>
      <c r="C3577" s="2" t="s">
        <v>5490</v>
      </c>
      <c r="D3577" s="2" t="s">
        <v>212</v>
      </c>
      <c r="E3577" s="2" t="s">
        <v>231</v>
      </c>
      <c r="F3577" s="3"/>
    </row>
    <row r="3578" spans="1:6">
      <c r="A3578" s="2" t="s">
        <v>5492</v>
      </c>
      <c r="B3578" s="2" t="s">
        <v>210</v>
      </c>
      <c r="C3578" s="2" t="s">
        <v>5490</v>
      </c>
      <c r="D3578" s="2" t="s">
        <v>212</v>
      </c>
      <c r="E3578" s="2" t="s">
        <v>231</v>
      </c>
      <c r="F3578" s="3"/>
    </row>
    <row r="3579" spans="1:6">
      <c r="A3579" s="2" t="s">
        <v>5493</v>
      </c>
      <c r="B3579" s="2" t="s">
        <v>210</v>
      </c>
      <c r="C3579" s="2" t="s">
        <v>5490</v>
      </c>
      <c r="D3579" s="2" t="s">
        <v>212</v>
      </c>
      <c r="E3579" s="2" t="s">
        <v>231</v>
      </c>
      <c r="F3579" s="3"/>
    </row>
    <row r="3580" spans="1:6">
      <c r="A3580" s="2" t="s">
        <v>5489</v>
      </c>
      <c r="B3580" s="2" t="s">
        <v>210</v>
      </c>
      <c r="C3580" s="2" t="s">
        <v>5490</v>
      </c>
      <c r="D3580" s="2" t="s">
        <v>212</v>
      </c>
      <c r="E3580" s="2" t="s">
        <v>226</v>
      </c>
      <c r="F3580" s="3"/>
    </row>
    <row r="3581" spans="1:6">
      <c r="A3581" s="2" t="s">
        <v>5494</v>
      </c>
      <c r="B3581" s="2" t="s">
        <v>210</v>
      </c>
      <c r="C3581" s="2" t="s">
        <v>5490</v>
      </c>
      <c r="D3581" s="2" t="s">
        <v>212</v>
      </c>
      <c r="E3581" s="2" t="s">
        <v>1363</v>
      </c>
      <c r="F3581" s="3"/>
    </row>
    <row r="3582" spans="1:6">
      <c r="A3582" s="2" t="s">
        <v>5495</v>
      </c>
      <c r="B3582" s="2" t="s">
        <v>210</v>
      </c>
      <c r="C3582" s="2" t="s">
        <v>5490</v>
      </c>
      <c r="D3582" s="2" t="s">
        <v>212</v>
      </c>
      <c r="E3582" s="2" t="s">
        <v>1363</v>
      </c>
      <c r="F3582" s="3"/>
    </row>
    <row r="3583" spans="1:6">
      <c r="A3583" s="2" t="s">
        <v>5496</v>
      </c>
      <c r="B3583" s="2" t="s">
        <v>210</v>
      </c>
      <c r="C3583" s="2" t="s">
        <v>5490</v>
      </c>
      <c r="D3583" s="2" t="s">
        <v>212</v>
      </c>
      <c r="E3583" s="2" t="s">
        <v>1363</v>
      </c>
      <c r="F3583" s="3"/>
    </row>
    <row r="3584" spans="1:6">
      <c r="A3584" s="2" t="s">
        <v>5497</v>
      </c>
      <c r="B3584" s="2" t="s">
        <v>210</v>
      </c>
      <c r="C3584" s="2" t="s">
        <v>5490</v>
      </c>
      <c r="D3584" s="2" t="s">
        <v>212</v>
      </c>
      <c r="E3584" s="2" t="s">
        <v>1363</v>
      </c>
      <c r="F3584" s="3"/>
    </row>
    <row r="3585" spans="1:6">
      <c r="A3585" s="2" t="s">
        <v>5497</v>
      </c>
      <c r="B3585" s="2" t="s">
        <v>210</v>
      </c>
      <c r="C3585" s="2" t="s">
        <v>5490</v>
      </c>
      <c r="D3585" s="2" t="s">
        <v>212</v>
      </c>
      <c r="E3585" s="2" t="s">
        <v>5498</v>
      </c>
      <c r="F3585" s="3"/>
    </row>
    <row r="3586" spans="1:6">
      <c r="A3586" s="2" t="s">
        <v>2482</v>
      </c>
      <c r="B3586" s="2" t="s">
        <v>210</v>
      </c>
      <c r="C3586" s="2" t="s">
        <v>5490</v>
      </c>
      <c r="D3586" s="2" t="s">
        <v>212</v>
      </c>
      <c r="E3586" s="2" t="s">
        <v>327</v>
      </c>
      <c r="F3586" s="3"/>
    </row>
    <row r="3587" spans="1:6">
      <c r="A3587" s="2" t="s">
        <v>5499</v>
      </c>
      <c r="B3587" s="2" t="s">
        <v>210</v>
      </c>
      <c r="C3587" s="2" t="s">
        <v>5500</v>
      </c>
      <c r="D3587" s="2" t="s">
        <v>212</v>
      </c>
      <c r="E3587" s="2" t="s">
        <v>1354</v>
      </c>
      <c r="F3587" s="3"/>
    </row>
    <row r="3588" spans="1:6">
      <c r="A3588" s="2"/>
      <c r="B3588" s="2" t="s">
        <v>210</v>
      </c>
      <c r="C3588" s="2" t="s">
        <v>5501</v>
      </c>
      <c r="D3588" s="2" t="s">
        <v>212</v>
      </c>
      <c r="E3588" s="2" t="s">
        <v>241</v>
      </c>
      <c r="F3588" s="3"/>
    </row>
    <row r="3589" spans="1:6">
      <c r="A3589" s="2" t="s">
        <v>482</v>
      </c>
      <c r="B3589" s="2" t="s">
        <v>210</v>
      </c>
      <c r="C3589" s="2" t="s">
        <v>5502</v>
      </c>
      <c r="D3589" s="2" t="s">
        <v>212</v>
      </c>
      <c r="E3589" s="2" t="s">
        <v>1071</v>
      </c>
      <c r="F3589" s="3"/>
    </row>
    <row r="3590" spans="1:6">
      <c r="A3590" s="2"/>
      <c r="B3590" s="2" t="s">
        <v>210</v>
      </c>
      <c r="C3590" s="2" t="s">
        <v>5503</v>
      </c>
      <c r="D3590" s="2" t="s">
        <v>212</v>
      </c>
      <c r="E3590" s="2" t="s">
        <v>1600</v>
      </c>
      <c r="F3590" s="3"/>
    </row>
    <row r="3591" spans="1:6">
      <c r="A3591" s="2" t="s">
        <v>5473</v>
      </c>
      <c r="B3591" s="2" t="s">
        <v>210</v>
      </c>
      <c r="C3591" s="2" t="s">
        <v>5504</v>
      </c>
      <c r="D3591" s="2" t="s">
        <v>212</v>
      </c>
      <c r="E3591" s="2" t="s">
        <v>1200</v>
      </c>
      <c r="F3591" s="3"/>
    </row>
    <row r="3592" spans="1:6">
      <c r="A3592" s="2" t="s">
        <v>2672</v>
      </c>
      <c r="B3592" s="2" t="s">
        <v>210</v>
      </c>
      <c r="C3592" s="2" t="s">
        <v>5505</v>
      </c>
      <c r="D3592" s="2" t="s">
        <v>212</v>
      </c>
      <c r="E3592" s="2" t="s">
        <v>5506</v>
      </c>
      <c r="F3592" s="3"/>
    </row>
    <row r="3593" spans="1:6">
      <c r="A3593" s="2" t="s">
        <v>2002</v>
      </c>
      <c r="B3593" s="2" t="s">
        <v>210</v>
      </c>
      <c r="C3593" s="2" t="s">
        <v>5507</v>
      </c>
      <c r="D3593" s="2" t="s">
        <v>212</v>
      </c>
      <c r="E3593" s="2" t="s">
        <v>5506</v>
      </c>
      <c r="F3593" s="3"/>
    </row>
    <row r="3594" spans="1:6">
      <c r="A3594" s="2" t="s">
        <v>5508</v>
      </c>
      <c r="B3594" s="2" t="s">
        <v>210</v>
      </c>
      <c r="C3594" s="2" t="s">
        <v>5509</v>
      </c>
      <c r="D3594" s="2" t="s">
        <v>212</v>
      </c>
      <c r="E3594" s="2" t="s">
        <v>1076</v>
      </c>
      <c r="F3594" s="3"/>
    </row>
    <row r="3595" spans="1:6">
      <c r="A3595" s="2" t="s">
        <v>5510</v>
      </c>
      <c r="B3595" s="2" t="s">
        <v>210</v>
      </c>
      <c r="C3595" s="2" t="s">
        <v>5511</v>
      </c>
      <c r="D3595" s="2" t="s">
        <v>212</v>
      </c>
      <c r="E3595" s="2" t="s">
        <v>1083</v>
      </c>
      <c r="F3595" s="3"/>
    </row>
    <row r="3596" spans="1:6">
      <c r="A3596" s="2" t="s">
        <v>5512</v>
      </c>
      <c r="B3596" s="2" t="s">
        <v>210</v>
      </c>
      <c r="C3596" s="2" t="s">
        <v>5513</v>
      </c>
      <c r="D3596" s="2" t="s">
        <v>212</v>
      </c>
      <c r="E3596" s="2" t="s">
        <v>1083</v>
      </c>
      <c r="F3596" s="3"/>
    </row>
    <row r="3597" spans="1:6">
      <c r="A3597" s="2" t="s">
        <v>5514</v>
      </c>
      <c r="B3597" s="2" t="s">
        <v>210</v>
      </c>
      <c r="C3597" s="2" t="s">
        <v>5515</v>
      </c>
      <c r="D3597" s="2" t="s">
        <v>212</v>
      </c>
      <c r="E3597" s="2" t="s">
        <v>5516</v>
      </c>
      <c r="F3597" s="3"/>
    </row>
    <row r="3598" spans="1:6">
      <c r="A3598" s="2" t="s">
        <v>4176</v>
      </c>
      <c r="B3598" s="2" t="s">
        <v>210</v>
      </c>
      <c r="C3598" s="2" t="s">
        <v>5517</v>
      </c>
      <c r="D3598" s="2" t="s">
        <v>212</v>
      </c>
      <c r="E3598" s="2" t="s">
        <v>5518</v>
      </c>
      <c r="F3598" s="3"/>
    </row>
    <row r="3599" spans="1:6">
      <c r="A3599" s="2" t="s">
        <v>4989</v>
      </c>
      <c r="B3599" s="2" t="s">
        <v>210</v>
      </c>
      <c r="C3599" s="2" t="s">
        <v>5519</v>
      </c>
      <c r="D3599" s="2" t="s">
        <v>212</v>
      </c>
      <c r="E3599" s="2" t="s">
        <v>1294</v>
      </c>
      <c r="F3599" s="3"/>
    </row>
    <row r="3600" spans="1:6">
      <c r="A3600" s="2" t="s">
        <v>5520</v>
      </c>
      <c r="B3600" s="2" t="s">
        <v>210</v>
      </c>
      <c r="C3600" s="2" t="s">
        <v>5521</v>
      </c>
      <c r="D3600" s="2" t="s">
        <v>212</v>
      </c>
      <c r="E3600" s="2" t="s">
        <v>5522</v>
      </c>
      <c r="F3600" s="3"/>
    </row>
    <row r="3601" spans="1:6">
      <c r="A3601" s="2"/>
      <c r="B3601" s="2" t="s">
        <v>210</v>
      </c>
      <c r="C3601" s="2" t="s">
        <v>5521</v>
      </c>
      <c r="D3601" s="2" t="s">
        <v>212</v>
      </c>
      <c r="E3601" s="2" t="s">
        <v>5523</v>
      </c>
      <c r="F3601" s="3"/>
    </row>
    <row r="3602" spans="1:6">
      <c r="A3602" s="2"/>
      <c r="B3602" s="2" t="s">
        <v>210</v>
      </c>
      <c r="C3602" s="2" t="s">
        <v>5521</v>
      </c>
      <c r="D3602" s="2" t="s">
        <v>212</v>
      </c>
      <c r="E3602" s="2" t="s">
        <v>5524</v>
      </c>
      <c r="F3602" s="3"/>
    </row>
    <row r="3603" spans="1:6">
      <c r="A3603" s="2"/>
      <c r="B3603" s="2" t="s">
        <v>210</v>
      </c>
      <c r="C3603" s="2" t="s">
        <v>5521</v>
      </c>
      <c r="D3603" s="2" t="s">
        <v>212</v>
      </c>
      <c r="E3603" s="2" t="s">
        <v>5525</v>
      </c>
      <c r="F3603" s="3"/>
    </row>
    <row r="3604" spans="1:6">
      <c r="A3604" s="2"/>
      <c r="B3604" s="2" t="s">
        <v>210</v>
      </c>
      <c r="C3604" s="2" t="s">
        <v>5526</v>
      </c>
      <c r="D3604" s="2" t="s">
        <v>212</v>
      </c>
      <c r="E3604" s="2" t="s">
        <v>5525</v>
      </c>
      <c r="F3604" s="3"/>
    </row>
    <row r="3605" spans="1:6">
      <c r="A3605" s="2" t="s">
        <v>5527</v>
      </c>
      <c r="B3605" s="2" t="s">
        <v>210</v>
      </c>
      <c r="C3605" s="2" t="s">
        <v>5526</v>
      </c>
      <c r="D3605" s="2" t="s">
        <v>212</v>
      </c>
      <c r="E3605" s="2" t="s">
        <v>5522</v>
      </c>
      <c r="F3605" s="3"/>
    </row>
    <row r="3606" spans="1:6">
      <c r="A3606" s="2"/>
      <c r="B3606" s="2" t="s">
        <v>210</v>
      </c>
      <c r="C3606" s="2" t="s">
        <v>5528</v>
      </c>
      <c r="D3606" s="2" t="s">
        <v>212</v>
      </c>
      <c r="E3606" s="2" t="s">
        <v>5523</v>
      </c>
      <c r="F3606" s="3"/>
    </row>
    <row r="3607" spans="1:6">
      <c r="A3607" s="2" t="s">
        <v>5529</v>
      </c>
      <c r="B3607" s="2" t="s">
        <v>210</v>
      </c>
      <c r="C3607" s="2" t="s">
        <v>5530</v>
      </c>
      <c r="D3607" s="2" t="s">
        <v>212</v>
      </c>
      <c r="E3607" s="2" t="s">
        <v>1379</v>
      </c>
      <c r="F3607" s="3"/>
    </row>
    <row r="3608" spans="1:6">
      <c r="A3608" s="2" t="s">
        <v>5531</v>
      </c>
      <c r="B3608" s="2" t="s">
        <v>210</v>
      </c>
      <c r="C3608" s="2" t="s">
        <v>5532</v>
      </c>
      <c r="D3608" s="2" t="s">
        <v>212</v>
      </c>
      <c r="E3608" s="2" t="s">
        <v>5523</v>
      </c>
      <c r="F3608" s="3"/>
    </row>
    <row r="3609" spans="1:6">
      <c r="A3609" s="2" t="s">
        <v>5531</v>
      </c>
      <c r="B3609" s="2" t="s">
        <v>210</v>
      </c>
      <c r="C3609" s="2" t="s">
        <v>5532</v>
      </c>
      <c r="D3609" s="2" t="s">
        <v>212</v>
      </c>
      <c r="E3609" s="2" t="s">
        <v>5523</v>
      </c>
      <c r="F3609" s="3"/>
    </row>
    <row r="3610" spans="1:6">
      <c r="A3610" s="2"/>
      <c r="B3610" s="2" t="s">
        <v>210</v>
      </c>
      <c r="C3610" s="2" t="s">
        <v>5533</v>
      </c>
      <c r="D3610" s="2" t="s">
        <v>212</v>
      </c>
      <c r="E3610" s="2" t="s">
        <v>5523</v>
      </c>
      <c r="F3610" s="3"/>
    </row>
    <row r="3611" spans="1:6">
      <c r="A3611" s="2" t="s">
        <v>5534</v>
      </c>
      <c r="B3611" s="2" t="s">
        <v>210</v>
      </c>
      <c r="C3611" s="2" t="s">
        <v>5535</v>
      </c>
      <c r="D3611" s="2" t="s">
        <v>212</v>
      </c>
      <c r="E3611" s="2" t="s">
        <v>5381</v>
      </c>
      <c r="F3611" s="3"/>
    </row>
    <row r="3612" spans="1:6">
      <c r="A3612" s="2"/>
      <c r="B3612" s="2" t="s">
        <v>210</v>
      </c>
      <c r="C3612" s="2" t="s">
        <v>5536</v>
      </c>
      <c r="D3612" s="2" t="s">
        <v>212</v>
      </c>
      <c r="E3612" s="2" t="s">
        <v>1600</v>
      </c>
      <c r="F3612" s="3"/>
    </row>
    <row r="3613" spans="1:6">
      <c r="A3613" s="2" t="s">
        <v>5537</v>
      </c>
      <c r="B3613" s="2" t="s">
        <v>210</v>
      </c>
      <c r="C3613" s="2" t="s">
        <v>5538</v>
      </c>
      <c r="D3613" s="2" t="s">
        <v>212</v>
      </c>
      <c r="E3613" s="2" t="s">
        <v>5539</v>
      </c>
      <c r="F3613" s="3"/>
    </row>
    <row r="3614" spans="1:6">
      <c r="A3614" s="2" t="s">
        <v>5540</v>
      </c>
      <c r="B3614" s="2" t="s">
        <v>210</v>
      </c>
      <c r="C3614" s="2" t="s">
        <v>5541</v>
      </c>
      <c r="D3614" s="2" t="s">
        <v>212</v>
      </c>
      <c r="E3614" s="2" t="s">
        <v>327</v>
      </c>
      <c r="F3614" s="3"/>
    </row>
    <row r="3615" spans="1:6">
      <c r="A3615" s="2" t="s">
        <v>5542</v>
      </c>
      <c r="B3615" s="2" t="s">
        <v>210</v>
      </c>
      <c r="C3615" s="2" t="s">
        <v>5543</v>
      </c>
      <c r="D3615" s="2" t="s">
        <v>212</v>
      </c>
      <c r="E3615" s="2" t="s">
        <v>1620</v>
      </c>
      <c r="F3615" s="3"/>
    </row>
    <row r="3616" spans="1:6">
      <c r="A3616" s="2" t="s">
        <v>5544</v>
      </c>
      <c r="B3616" s="2" t="s">
        <v>210</v>
      </c>
      <c r="C3616" s="2" t="s">
        <v>5545</v>
      </c>
      <c r="D3616" s="2" t="s">
        <v>212</v>
      </c>
      <c r="E3616" s="2" t="s">
        <v>213</v>
      </c>
      <c r="F3616" s="3"/>
    </row>
    <row r="3617" spans="1:6">
      <c r="A3617" s="2"/>
      <c r="B3617" s="2" t="s">
        <v>210</v>
      </c>
      <c r="C3617" s="2" t="s">
        <v>5546</v>
      </c>
      <c r="D3617" s="2" t="s">
        <v>212</v>
      </c>
      <c r="E3617" s="2" t="s">
        <v>118</v>
      </c>
      <c r="F3617" s="3"/>
    </row>
    <row r="3618" spans="1:6">
      <c r="A3618" s="2" t="s">
        <v>5547</v>
      </c>
      <c r="B3618" s="2" t="s">
        <v>210</v>
      </c>
      <c r="C3618" s="2" t="s">
        <v>5548</v>
      </c>
      <c r="D3618" s="2" t="s">
        <v>219</v>
      </c>
      <c r="E3618" s="2" t="s">
        <v>5549</v>
      </c>
      <c r="F3618" s="3"/>
    </row>
    <row r="3619" spans="1:6">
      <c r="A3619" s="2" t="s">
        <v>5550</v>
      </c>
      <c r="B3619" s="2" t="s">
        <v>210</v>
      </c>
      <c r="C3619" s="2" t="s">
        <v>5551</v>
      </c>
      <c r="D3619" s="2" t="s">
        <v>219</v>
      </c>
      <c r="E3619" s="2" t="s">
        <v>986</v>
      </c>
      <c r="F3619" s="3"/>
    </row>
    <row r="3620" spans="1:6">
      <c r="A3620" s="2" t="s">
        <v>5552</v>
      </c>
      <c r="B3620" s="2" t="s">
        <v>210</v>
      </c>
      <c r="C3620" s="2" t="s">
        <v>5553</v>
      </c>
      <c r="D3620" s="2" t="s">
        <v>219</v>
      </c>
      <c r="E3620" s="2" t="s">
        <v>396</v>
      </c>
      <c r="F3620" s="3"/>
    </row>
    <row r="3621" spans="1:6">
      <c r="A3621" s="2" t="s">
        <v>5554</v>
      </c>
      <c r="B3621" s="2" t="s">
        <v>210</v>
      </c>
      <c r="C3621" s="2" t="s">
        <v>5555</v>
      </c>
      <c r="D3621" s="2" t="s">
        <v>219</v>
      </c>
      <c r="E3621" s="2" t="s">
        <v>5549</v>
      </c>
      <c r="F3621" s="3"/>
    </row>
    <row r="3622" spans="1:6">
      <c r="A3622" s="2" t="s">
        <v>5556</v>
      </c>
      <c r="B3622" s="2" t="s">
        <v>210</v>
      </c>
      <c r="C3622" s="2" t="s">
        <v>5557</v>
      </c>
      <c r="D3622" s="2" t="s">
        <v>212</v>
      </c>
      <c r="E3622" s="2" t="s">
        <v>246</v>
      </c>
      <c r="F3622" s="3"/>
    </row>
    <row r="3623" spans="1:6">
      <c r="A3623" s="2" t="s">
        <v>5558</v>
      </c>
      <c r="B3623" s="2" t="s">
        <v>210</v>
      </c>
      <c r="C3623" s="2" t="s">
        <v>5559</v>
      </c>
      <c r="D3623" s="2" t="s">
        <v>212</v>
      </c>
      <c r="E3623" s="2" t="s">
        <v>118</v>
      </c>
      <c r="F3623" s="3"/>
    </row>
    <row r="3624" spans="1:6">
      <c r="A3624" s="2"/>
      <c r="B3624" s="2" t="s">
        <v>210</v>
      </c>
      <c r="C3624" s="2" t="s">
        <v>5560</v>
      </c>
      <c r="D3624" s="2" t="s">
        <v>586</v>
      </c>
      <c r="E3624" s="2" t="s">
        <v>118</v>
      </c>
      <c r="F3624" s="3"/>
    </row>
    <row r="3625" spans="1:6">
      <c r="A3625" s="2" t="s">
        <v>5561</v>
      </c>
      <c r="B3625" s="2" t="s">
        <v>210</v>
      </c>
      <c r="C3625" s="2" t="s">
        <v>5562</v>
      </c>
      <c r="D3625" s="2" t="s">
        <v>586</v>
      </c>
      <c r="E3625" s="2" t="s">
        <v>118</v>
      </c>
      <c r="F3625" s="3"/>
    </row>
    <row r="3626" spans="1:6">
      <c r="A3626" s="2" t="s">
        <v>5563</v>
      </c>
      <c r="B3626" s="2" t="s">
        <v>210</v>
      </c>
      <c r="C3626" s="2" t="s">
        <v>5564</v>
      </c>
      <c r="D3626" s="2" t="s">
        <v>219</v>
      </c>
      <c r="E3626" s="2" t="s">
        <v>5549</v>
      </c>
      <c r="F3626" s="3"/>
    </row>
    <row r="3627" spans="1:6">
      <c r="A3627" s="2" t="s">
        <v>5565</v>
      </c>
      <c r="B3627" s="2" t="s">
        <v>210</v>
      </c>
      <c r="C3627" s="2" t="s">
        <v>5566</v>
      </c>
      <c r="D3627" s="2" t="s">
        <v>219</v>
      </c>
      <c r="E3627" s="2" t="s">
        <v>986</v>
      </c>
      <c r="F3627" s="3"/>
    </row>
    <row r="3628" spans="1:6">
      <c r="A3628" s="2" t="s">
        <v>5567</v>
      </c>
      <c r="B3628" s="2" t="s">
        <v>210</v>
      </c>
      <c r="C3628" s="2" t="s">
        <v>5568</v>
      </c>
      <c r="D3628" s="2" t="s">
        <v>219</v>
      </c>
      <c r="E3628" s="2" t="s">
        <v>986</v>
      </c>
      <c r="F3628" s="3"/>
    </row>
    <row r="3629" spans="1:6">
      <c r="A3629" s="2" t="s">
        <v>5569</v>
      </c>
      <c r="B3629" s="2" t="s">
        <v>210</v>
      </c>
      <c r="C3629" s="2" t="s">
        <v>5570</v>
      </c>
      <c r="D3629" s="2" t="s">
        <v>219</v>
      </c>
      <c r="E3629" s="2" t="s">
        <v>986</v>
      </c>
      <c r="F3629" s="3"/>
    </row>
    <row r="3630" spans="1:6">
      <c r="A3630" s="2" t="s">
        <v>5571</v>
      </c>
      <c r="B3630" s="2" t="s">
        <v>210</v>
      </c>
      <c r="C3630" s="2" t="s">
        <v>5572</v>
      </c>
      <c r="D3630" s="2" t="s">
        <v>219</v>
      </c>
      <c r="E3630" s="2" t="s">
        <v>986</v>
      </c>
      <c r="F3630" s="3"/>
    </row>
    <row r="3631" spans="1:6">
      <c r="A3631" s="2" t="s">
        <v>5573</v>
      </c>
      <c r="B3631" s="2" t="s">
        <v>210</v>
      </c>
      <c r="C3631" s="2" t="s">
        <v>5574</v>
      </c>
      <c r="D3631" s="2" t="s">
        <v>219</v>
      </c>
      <c r="E3631" s="2" t="s">
        <v>986</v>
      </c>
      <c r="F3631" s="3"/>
    </row>
    <row r="3632" spans="1:6">
      <c r="A3632" s="2" t="s">
        <v>5575</v>
      </c>
      <c r="B3632" s="2" t="s">
        <v>210</v>
      </c>
      <c r="C3632" s="2" t="s">
        <v>5576</v>
      </c>
      <c r="D3632" s="2" t="s">
        <v>212</v>
      </c>
      <c r="E3632" s="2" t="s">
        <v>4871</v>
      </c>
      <c r="F3632" s="3"/>
    </row>
    <row r="3633" spans="1:6">
      <c r="A3633" s="2" t="s">
        <v>5577</v>
      </c>
      <c r="B3633" s="2" t="s">
        <v>210</v>
      </c>
      <c r="C3633" s="2" t="s">
        <v>5576</v>
      </c>
      <c r="D3633" s="2" t="s">
        <v>212</v>
      </c>
      <c r="E3633" s="2" t="s">
        <v>479</v>
      </c>
      <c r="F3633" s="3"/>
    </row>
    <row r="3634" spans="1:6">
      <c r="A3634" s="2" t="s">
        <v>5578</v>
      </c>
      <c r="B3634" s="2" t="s">
        <v>210</v>
      </c>
      <c r="C3634" s="2" t="s">
        <v>5576</v>
      </c>
      <c r="D3634" s="2" t="s">
        <v>212</v>
      </c>
      <c r="E3634" s="2" t="s">
        <v>1555</v>
      </c>
      <c r="F3634" s="3"/>
    </row>
    <row r="3635" spans="1:6">
      <c r="A3635" s="2" t="s">
        <v>5579</v>
      </c>
      <c r="B3635" s="2" t="s">
        <v>210</v>
      </c>
      <c r="C3635" s="2" t="s">
        <v>5580</v>
      </c>
      <c r="D3635" s="2" t="s">
        <v>212</v>
      </c>
      <c r="E3635" s="2" t="s">
        <v>267</v>
      </c>
      <c r="F3635" s="3"/>
    </row>
    <row r="3636" spans="1:6">
      <c r="A3636" s="2" t="s">
        <v>5581</v>
      </c>
      <c r="B3636" s="2" t="s">
        <v>210</v>
      </c>
      <c r="C3636" s="2" t="s">
        <v>5582</v>
      </c>
      <c r="D3636" s="2" t="s">
        <v>212</v>
      </c>
      <c r="E3636" s="2" t="s">
        <v>267</v>
      </c>
      <c r="F3636" s="3"/>
    </row>
    <row r="3637" spans="1:6">
      <c r="A3637" s="2" t="s">
        <v>2017</v>
      </c>
      <c r="B3637" s="2" t="s">
        <v>210</v>
      </c>
      <c r="C3637" s="2" t="s">
        <v>5583</v>
      </c>
      <c r="D3637" s="2" t="s">
        <v>212</v>
      </c>
      <c r="E3637" s="2" t="s">
        <v>2037</v>
      </c>
      <c r="F3637" s="3"/>
    </row>
    <row r="3638" spans="1:6">
      <c r="A3638" s="2" t="s">
        <v>5584</v>
      </c>
      <c r="B3638" s="2" t="s">
        <v>210</v>
      </c>
      <c r="C3638" s="2" t="s">
        <v>5585</v>
      </c>
      <c r="D3638" s="2" t="s">
        <v>212</v>
      </c>
      <c r="E3638" s="2" t="s">
        <v>267</v>
      </c>
      <c r="F3638" s="3"/>
    </row>
    <row r="3639" spans="1:6">
      <c r="A3639" s="2" t="s">
        <v>5586</v>
      </c>
      <c r="B3639" s="2" t="s">
        <v>210</v>
      </c>
      <c r="C3639" s="2" t="s">
        <v>5587</v>
      </c>
      <c r="D3639" s="2" t="s">
        <v>212</v>
      </c>
      <c r="E3639" s="2" t="s">
        <v>1935</v>
      </c>
      <c r="F3639" s="3"/>
    </row>
    <row r="3640" spans="1:6">
      <c r="A3640" s="2" t="s">
        <v>5588</v>
      </c>
      <c r="B3640" s="2" t="s">
        <v>210</v>
      </c>
      <c r="C3640" s="2" t="s">
        <v>5589</v>
      </c>
      <c r="D3640" s="2" t="s">
        <v>219</v>
      </c>
      <c r="E3640" s="2" t="s">
        <v>986</v>
      </c>
      <c r="F3640" s="3"/>
    </row>
    <row r="3641" spans="1:6">
      <c r="A3641" s="2" t="s">
        <v>5590</v>
      </c>
      <c r="B3641" s="2" t="s">
        <v>210</v>
      </c>
      <c r="C3641" s="2" t="s">
        <v>5591</v>
      </c>
      <c r="D3641" s="2" t="s">
        <v>219</v>
      </c>
      <c r="E3641" s="2" t="s">
        <v>986</v>
      </c>
      <c r="F3641" s="3"/>
    </row>
    <row r="3642" spans="1:6">
      <c r="A3642" s="2"/>
      <c r="B3642" s="2" t="s">
        <v>210</v>
      </c>
      <c r="C3642" s="2" t="s">
        <v>5591</v>
      </c>
      <c r="D3642" s="2" t="s">
        <v>219</v>
      </c>
      <c r="E3642" s="2" t="s">
        <v>118</v>
      </c>
      <c r="F3642" s="3"/>
    </row>
    <row r="3643" spans="1:6">
      <c r="A3643" s="2" t="s">
        <v>5592</v>
      </c>
      <c r="B3643" s="2" t="s">
        <v>210</v>
      </c>
      <c r="C3643" s="2" t="s">
        <v>5593</v>
      </c>
      <c r="D3643" s="2" t="s">
        <v>212</v>
      </c>
      <c r="E3643" s="2" t="s">
        <v>213</v>
      </c>
      <c r="F3643" s="3"/>
    </row>
    <row r="3644" spans="1:6">
      <c r="A3644" s="2" t="s">
        <v>5594</v>
      </c>
      <c r="B3644" s="2" t="s">
        <v>210</v>
      </c>
      <c r="C3644" s="2" t="s">
        <v>5595</v>
      </c>
      <c r="D3644" s="2" t="s">
        <v>212</v>
      </c>
      <c r="E3644" s="2" t="s">
        <v>213</v>
      </c>
      <c r="F3644" s="3"/>
    </row>
    <row r="3645" spans="1:6">
      <c r="A3645" s="2" t="s">
        <v>5596</v>
      </c>
      <c r="B3645" s="2" t="s">
        <v>210</v>
      </c>
      <c r="C3645" s="2" t="s">
        <v>5597</v>
      </c>
      <c r="D3645" s="2" t="s">
        <v>212</v>
      </c>
      <c r="E3645" s="2" t="s">
        <v>118</v>
      </c>
      <c r="F3645" s="3"/>
    </row>
    <row r="3646" spans="1:6">
      <c r="A3646" s="2" t="s">
        <v>5598</v>
      </c>
      <c r="B3646" s="2" t="s">
        <v>210</v>
      </c>
      <c r="C3646" s="2" t="s">
        <v>5599</v>
      </c>
      <c r="D3646" s="2" t="s">
        <v>212</v>
      </c>
      <c r="E3646" s="2" t="s">
        <v>118</v>
      </c>
      <c r="F3646" s="3"/>
    </row>
    <row r="3647" spans="1:6">
      <c r="A3647" s="2" t="s">
        <v>5600</v>
      </c>
      <c r="B3647" s="2" t="s">
        <v>210</v>
      </c>
      <c r="C3647" s="2" t="s">
        <v>5601</v>
      </c>
      <c r="D3647" s="2" t="s">
        <v>212</v>
      </c>
      <c r="E3647" s="2" t="s">
        <v>118</v>
      </c>
      <c r="F3647" s="3"/>
    </row>
    <row r="3648" spans="1:6">
      <c r="A3648" s="2"/>
      <c r="B3648" s="2" t="s">
        <v>210</v>
      </c>
      <c r="C3648" s="2" t="s">
        <v>5602</v>
      </c>
      <c r="D3648" s="2" t="s">
        <v>212</v>
      </c>
      <c r="E3648" s="2" t="s">
        <v>118</v>
      </c>
      <c r="F3648" s="3"/>
    </row>
    <row r="3649" spans="1:6">
      <c r="A3649" s="2" t="s">
        <v>4012</v>
      </c>
      <c r="B3649" s="2" t="s">
        <v>210</v>
      </c>
      <c r="C3649" s="2" t="s">
        <v>5603</v>
      </c>
      <c r="D3649" s="2" t="s">
        <v>212</v>
      </c>
      <c r="E3649" s="2" t="s">
        <v>2099</v>
      </c>
      <c r="F3649" s="3"/>
    </row>
    <row r="3650" spans="1:6">
      <c r="A3650" s="2" t="s">
        <v>5604</v>
      </c>
      <c r="B3650" s="2" t="s">
        <v>210</v>
      </c>
      <c r="C3650" s="2" t="s">
        <v>5605</v>
      </c>
      <c r="D3650" s="2" t="s">
        <v>212</v>
      </c>
      <c r="E3650" s="2" t="s">
        <v>5606</v>
      </c>
      <c r="F3650" s="3"/>
    </row>
    <row r="3651" spans="1:6">
      <c r="A3651" s="2" t="s">
        <v>4062</v>
      </c>
      <c r="B3651" s="2" t="s">
        <v>210</v>
      </c>
      <c r="C3651" s="2" t="s">
        <v>5607</v>
      </c>
      <c r="D3651" s="2" t="s">
        <v>212</v>
      </c>
      <c r="E3651" s="2" t="s">
        <v>415</v>
      </c>
      <c r="F3651" s="3"/>
    </row>
    <row r="3652" spans="1:6">
      <c r="A3652" s="2" t="s">
        <v>5608</v>
      </c>
      <c r="B3652" s="2" t="s">
        <v>210</v>
      </c>
      <c r="C3652" s="2" t="s">
        <v>5609</v>
      </c>
      <c r="D3652" s="2" t="s">
        <v>212</v>
      </c>
      <c r="E3652" s="2" t="s">
        <v>1347</v>
      </c>
      <c r="F3652" s="3"/>
    </row>
    <row r="3653" spans="1:6">
      <c r="A3653" s="2" t="s">
        <v>5610</v>
      </c>
      <c r="B3653" s="2" t="s">
        <v>210</v>
      </c>
      <c r="C3653" s="2" t="s">
        <v>5611</v>
      </c>
      <c r="D3653" s="2" t="s">
        <v>212</v>
      </c>
      <c r="E3653" s="2" t="s">
        <v>986</v>
      </c>
      <c r="F3653" s="3"/>
    </row>
    <row r="3654" spans="1:6">
      <c r="A3654" s="2" t="s">
        <v>1056</v>
      </c>
      <c r="B3654" s="2" t="s">
        <v>210</v>
      </c>
      <c r="C3654" s="2" t="s">
        <v>5611</v>
      </c>
      <c r="D3654" s="2" t="s">
        <v>212</v>
      </c>
      <c r="E3654" s="2" t="s">
        <v>2419</v>
      </c>
      <c r="F3654" s="3"/>
    </row>
    <row r="3655" spans="1:6">
      <c r="A3655" s="2" t="s">
        <v>1056</v>
      </c>
      <c r="B3655" s="2" t="s">
        <v>210</v>
      </c>
      <c r="C3655" s="2" t="s">
        <v>5611</v>
      </c>
      <c r="D3655" s="2" t="s">
        <v>212</v>
      </c>
      <c r="E3655" s="2" t="s">
        <v>2417</v>
      </c>
      <c r="F3655" s="3"/>
    </row>
    <row r="3656" spans="1:6">
      <c r="A3656" s="2" t="s">
        <v>5612</v>
      </c>
      <c r="B3656" s="2" t="s">
        <v>210</v>
      </c>
      <c r="C3656" s="2" t="s">
        <v>5613</v>
      </c>
      <c r="D3656" s="2" t="s">
        <v>212</v>
      </c>
      <c r="E3656" s="2" t="s">
        <v>213</v>
      </c>
      <c r="F3656" s="3"/>
    </row>
    <row r="3657" spans="1:6">
      <c r="A3657" s="2" t="s">
        <v>5614</v>
      </c>
      <c r="B3657" s="2" t="s">
        <v>210</v>
      </c>
      <c r="C3657" s="2" t="s">
        <v>5613</v>
      </c>
      <c r="D3657" s="2" t="s">
        <v>212</v>
      </c>
      <c r="E3657" s="2" t="s">
        <v>213</v>
      </c>
      <c r="F3657" s="3"/>
    </row>
    <row r="3658" spans="1:6">
      <c r="A3658" s="2" t="s">
        <v>5615</v>
      </c>
      <c r="B3658" s="2" t="s">
        <v>210</v>
      </c>
      <c r="C3658" s="2" t="s">
        <v>5616</v>
      </c>
      <c r="D3658" s="2" t="s">
        <v>212</v>
      </c>
      <c r="E3658" s="2" t="s">
        <v>327</v>
      </c>
      <c r="F3658" s="3"/>
    </row>
    <row r="3659" spans="1:6">
      <c r="A3659" s="2" t="s">
        <v>5617</v>
      </c>
      <c r="B3659" s="2" t="s">
        <v>210</v>
      </c>
      <c r="C3659" s="2" t="s">
        <v>5618</v>
      </c>
      <c r="D3659" s="2" t="s">
        <v>212</v>
      </c>
      <c r="E3659" s="2" t="s">
        <v>327</v>
      </c>
      <c r="F3659" s="3"/>
    </row>
    <row r="3660" spans="1:6">
      <c r="A3660" s="2" t="s">
        <v>5619</v>
      </c>
      <c r="B3660" s="2" t="s">
        <v>210</v>
      </c>
      <c r="C3660" s="2" t="s">
        <v>5620</v>
      </c>
      <c r="D3660" s="2" t="s">
        <v>212</v>
      </c>
      <c r="E3660" s="2" t="s">
        <v>1200</v>
      </c>
      <c r="F3660" s="3"/>
    </row>
    <row r="3661" spans="1:6">
      <c r="A3661" s="2" t="s">
        <v>5621</v>
      </c>
      <c r="B3661" s="2" t="s">
        <v>210</v>
      </c>
      <c r="C3661" s="2" t="s">
        <v>5622</v>
      </c>
      <c r="D3661" s="2" t="s">
        <v>212</v>
      </c>
      <c r="E3661" s="2" t="s">
        <v>1200</v>
      </c>
      <c r="F3661" s="3"/>
    </row>
    <row r="3662" spans="1:6">
      <c r="A3662" s="2" t="s">
        <v>5623</v>
      </c>
      <c r="B3662" s="2" t="s">
        <v>210</v>
      </c>
      <c r="C3662" s="2" t="s">
        <v>5624</v>
      </c>
      <c r="D3662" s="2" t="s">
        <v>212</v>
      </c>
      <c r="E3662" s="2" t="s">
        <v>1200</v>
      </c>
      <c r="F3662" s="3"/>
    </row>
    <row r="3663" spans="1:6">
      <c r="A3663" s="2" t="s">
        <v>5625</v>
      </c>
      <c r="B3663" s="2" t="s">
        <v>210</v>
      </c>
      <c r="C3663" s="2" t="s">
        <v>5626</v>
      </c>
      <c r="D3663" s="2" t="s">
        <v>212</v>
      </c>
      <c r="E3663" s="2" t="s">
        <v>304</v>
      </c>
      <c r="F3663" s="3"/>
    </row>
    <row r="3664" spans="1:6">
      <c r="A3664" s="2" t="s">
        <v>5627</v>
      </c>
      <c r="B3664" s="2" t="s">
        <v>210</v>
      </c>
      <c r="C3664" s="2" t="s">
        <v>5628</v>
      </c>
      <c r="D3664" s="2" t="s">
        <v>212</v>
      </c>
      <c r="E3664" s="2" t="s">
        <v>919</v>
      </c>
      <c r="F3664" s="3"/>
    </row>
    <row r="3665" spans="1:6">
      <c r="A3665" s="2" t="s">
        <v>5629</v>
      </c>
      <c r="B3665" s="2" t="s">
        <v>210</v>
      </c>
      <c r="C3665" s="2" t="s">
        <v>5630</v>
      </c>
      <c r="D3665" s="2" t="s">
        <v>212</v>
      </c>
      <c r="E3665" s="2" t="s">
        <v>349</v>
      </c>
      <c r="F3665" s="3"/>
    </row>
    <row r="3666" spans="1:6">
      <c r="A3666" s="2"/>
      <c r="B3666" s="2" t="s">
        <v>210</v>
      </c>
      <c r="C3666" s="2" t="s">
        <v>5631</v>
      </c>
      <c r="D3666" s="2" t="s">
        <v>212</v>
      </c>
      <c r="E3666" s="2" t="s">
        <v>5632</v>
      </c>
      <c r="F3666" s="3"/>
    </row>
    <row r="3667" spans="1:6">
      <c r="A3667" s="2" t="s">
        <v>5633</v>
      </c>
      <c r="B3667" s="2" t="s">
        <v>210</v>
      </c>
      <c r="C3667" s="2" t="s">
        <v>5634</v>
      </c>
      <c r="D3667" s="2" t="s">
        <v>219</v>
      </c>
      <c r="E3667" s="2" t="s">
        <v>1437</v>
      </c>
      <c r="F3667" s="3"/>
    </row>
    <row r="3668" spans="1:6">
      <c r="A3668" s="2" t="s">
        <v>5635</v>
      </c>
      <c r="B3668" s="2" t="s">
        <v>210</v>
      </c>
      <c r="C3668" s="2" t="s">
        <v>5636</v>
      </c>
      <c r="D3668" s="2" t="s">
        <v>212</v>
      </c>
      <c r="E3668" s="2" t="s">
        <v>501</v>
      </c>
      <c r="F3668" s="3"/>
    </row>
    <row r="3669" spans="1:6">
      <c r="A3669" s="2" t="s">
        <v>5637</v>
      </c>
      <c r="B3669" s="2" t="s">
        <v>210</v>
      </c>
      <c r="C3669" s="2" t="s">
        <v>5638</v>
      </c>
      <c r="D3669" s="2" t="s">
        <v>212</v>
      </c>
      <c r="E3669" s="2" t="s">
        <v>118</v>
      </c>
      <c r="F3669" s="3"/>
    </row>
    <row r="3670" spans="1:6">
      <c r="A3670" s="2" t="s">
        <v>5639</v>
      </c>
      <c r="B3670" s="2" t="s">
        <v>210</v>
      </c>
      <c r="C3670" s="2" t="s">
        <v>5640</v>
      </c>
      <c r="D3670" s="2" t="s">
        <v>212</v>
      </c>
      <c r="E3670" s="2" t="s">
        <v>118</v>
      </c>
      <c r="F3670" s="3"/>
    </row>
    <row r="3671" spans="1:6">
      <c r="A3671" s="2" t="s">
        <v>5641</v>
      </c>
      <c r="B3671" s="2" t="s">
        <v>210</v>
      </c>
      <c r="C3671" s="2" t="s">
        <v>5642</v>
      </c>
      <c r="D3671" s="2" t="s">
        <v>219</v>
      </c>
      <c r="E3671" s="2" t="s">
        <v>118</v>
      </c>
      <c r="F3671" s="3"/>
    </row>
    <row r="3672" spans="1:6">
      <c r="A3672" s="2" t="s">
        <v>5643</v>
      </c>
      <c r="B3672" s="2" t="s">
        <v>210</v>
      </c>
      <c r="C3672" s="2" t="s">
        <v>5644</v>
      </c>
      <c r="D3672" s="2" t="s">
        <v>219</v>
      </c>
      <c r="E3672" s="2" t="s">
        <v>118</v>
      </c>
      <c r="F3672" s="3"/>
    </row>
    <row r="3673" spans="1:6">
      <c r="A3673" s="2" t="s">
        <v>5645</v>
      </c>
      <c r="B3673" s="2" t="s">
        <v>210</v>
      </c>
      <c r="C3673" s="2" t="s">
        <v>5646</v>
      </c>
      <c r="D3673" s="2" t="s">
        <v>219</v>
      </c>
      <c r="E3673" s="2" t="s">
        <v>118</v>
      </c>
      <c r="F3673" s="3"/>
    </row>
    <row r="3674" spans="1:6">
      <c r="A3674" s="2" t="s">
        <v>5647</v>
      </c>
      <c r="B3674" s="2" t="s">
        <v>210</v>
      </c>
      <c r="C3674" s="2" t="s">
        <v>5648</v>
      </c>
      <c r="D3674" s="2" t="s">
        <v>219</v>
      </c>
      <c r="E3674" s="2" t="s">
        <v>118</v>
      </c>
      <c r="F3674" s="3"/>
    </row>
    <row r="3675" spans="1:6">
      <c r="A3675" s="2" t="s">
        <v>5649</v>
      </c>
      <c r="B3675" s="2" t="s">
        <v>210</v>
      </c>
      <c r="C3675" s="2" t="s">
        <v>5650</v>
      </c>
      <c r="D3675" s="2" t="s">
        <v>219</v>
      </c>
      <c r="E3675" s="2" t="s">
        <v>118</v>
      </c>
      <c r="F3675" s="3"/>
    </row>
    <row r="3676" spans="1:6">
      <c r="A3676" s="2" t="s">
        <v>5651</v>
      </c>
      <c r="B3676" s="2" t="s">
        <v>210</v>
      </c>
      <c r="C3676" s="2" t="s">
        <v>5652</v>
      </c>
      <c r="D3676" s="2" t="s">
        <v>219</v>
      </c>
      <c r="E3676" s="2" t="s">
        <v>118</v>
      </c>
      <c r="F3676" s="3"/>
    </row>
    <row r="3677" spans="1:6">
      <c r="A3677" s="2" t="s">
        <v>5653</v>
      </c>
      <c r="B3677" s="2" t="s">
        <v>210</v>
      </c>
      <c r="C3677" s="2" t="s">
        <v>5654</v>
      </c>
      <c r="D3677" s="2" t="s">
        <v>219</v>
      </c>
      <c r="E3677" s="2" t="s">
        <v>118</v>
      </c>
      <c r="F3677" s="3"/>
    </row>
    <row r="3678" spans="1:6">
      <c r="A3678" s="2" t="s">
        <v>5655</v>
      </c>
      <c r="B3678" s="2" t="s">
        <v>210</v>
      </c>
      <c r="C3678" s="2" t="s">
        <v>5656</v>
      </c>
      <c r="D3678" s="2" t="s">
        <v>219</v>
      </c>
      <c r="E3678" s="2" t="s">
        <v>118</v>
      </c>
      <c r="F3678" s="3"/>
    </row>
    <row r="3679" spans="1:6">
      <c r="A3679" s="2" t="s">
        <v>5657</v>
      </c>
      <c r="B3679" s="2" t="s">
        <v>210</v>
      </c>
      <c r="C3679" s="2" t="s">
        <v>5658</v>
      </c>
      <c r="D3679" s="2" t="s">
        <v>219</v>
      </c>
      <c r="E3679" s="2" t="s">
        <v>118</v>
      </c>
      <c r="F3679" s="3"/>
    </row>
    <row r="3680" spans="1:6">
      <c r="A3680" s="2" t="s">
        <v>5659</v>
      </c>
      <c r="B3680" s="2" t="s">
        <v>210</v>
      </c>
      <c r="C3680" s="2" t="s">
        <v>5660</v>
      </c>
      <c r="D3680" s="2" t="s">
        <v>219</v>
      </c>
      <c r="E3680" s="2" t="s">
        <v>118</v>
      </c>
      <c r="F3680" s="3"/>
    </row>
    <row r="3681" spans="1:6">
      <c r="A3681" s="2" t="s">
        <v>5661</v>
      </c>
      <c r="B3681" s="2" t="s">
        <v>210</v>
      </c>
      <c r="C3681" s="2" t="s">
        <v>5662</v>
      </c>
      <c r="D3681" s="2" t="s">
        <v>219</v>
      </c>
      <c r="E3681" s="2" t="s">
        <v>118</v>
      </c>
      <c r="F3681" s="3"/>
    </row>
    <row r="3682" spans="1:6">
      <c r="A3682" s="2" t="s">
        <v>5663</v>
      </c>
      <c r="B3682" s="2" t="s">
        <v>210</v>
      </c>
      <c r="C3682" s="2" t="s">
        <v>5664</v>
      </c>
      <c r="D3682" s="2" t="s">
        <v>219</v>
      </c>
      <c r="E3682" s="2" t="s">
        <v>118</v>
      </c>
      <c r="F3682" s="3"/>
    </row>
    <row r="3683" spans="1:6">
      <c r="A3683" s="2" t="s">
        <v>5665</v>
      </c>
      <c r="B3683" s="2" t="s">
        <v>210</v>
      </c>
      <c r="C3683" s="2" t="s">
        <v>5666</v>
      </c>
      <c r="D3683" s="2" t="s">
        <v>219</v>
      </c>
      <c r="E3683" s="2" t="s">
        <v>118</v>
      </c>
      <c r="F3683" s="3"/>
    </row>
    <row r="3684" spans="1:6">
      <c r="A3684" s="2" t="s">
        <v>5667</v>
      </c>
      <c r="B3684" s="2" t="s">
        <v>210</v>
      </c>
      <c r="C3684" s="2" t="s">
        <v>5668</v>
      </c>
      <c r="D3684" s="2" t="s">
        <v>219</v>
      </c>
      <c r="E3684" s="2" t="s">
        <v>118</v>
      </c>
      <c r="F3684" s="3"/>
    </row>
    <row r="3685" spans="1:6">
      <c r="A3685" s="2" t="s">
        <v>5669</v>
      </c>
      <c r="B3685" s="2" t="s">
        <v>210</v>
      </c>
      <c r="C3685" s="2" t="s">
        <v>5670</v>
      </c>
      <c r="D3685" s="2" t="s">
        <v>219</v>
      </c>
      <c r="E3685" s="2" t="s">
        <v>118</v>
      </c>
      <c r="F3685" s="3"/>
    </row>
    <row r="3686" spans="1:6">
      <c r="A3686" s="2" t="s">
        <v>5671</v>
      </c>
      <c r="B3686" s="2" t="s">
        <v>210</v>
      </c>
      <c r="C3686" s="2" t="s">
        <v>5672</v>
      </c>
      <c r="D3686" s="2" t="s">
        <v>219</v>
      </c>
      <c r="E3686" s="2" t="s">
        <v>118</v>
      </c>
      <c r="F3686" s="3"/>
    </row>
    <row r="3687" spans="1:6">
      <c r="A3687" s="2" t="s">
        <v>5673</v>
      </c>
      <c r="B3687" s="2" t="s">
        <v>210</v>
      </c>
      <c r="C3687" s="2" t="s">
        <v>5674</v>
      </c>
      <c r="D3687" s="2" t="s">
        <v>219</v>
      </c>
      <c r="E3687" s="2" t="s">
        <v>118</v>
      </c>
      <c r="F3687" s="3"/>
    </row>
    <row r="3688" spans="1:6">
      <c r="A3688" s="2" t="s">
        <v>5675</v>
      </c>
      <c r="B3688" s="2" t="s">
        <v>210</v>
      </c>
      <c r="C3688" s="2" t="s">
        <v>5676</v>
      </c>
      <c r="D3688" s="2" t="s">
        <v>219</v>
      </c>
      <c r="E3688" s="2" t="s">
        <v>118</v>
      </c>
      <c r="F3688" s="3"/>
    </row>
    <row r="3689" spans="1:6">
      <c r="A3689" s="2" t="s">
        <v>5655</v>
      </c>
      <c r="B3689" s="2" t="s">
        <v>210</v>
      </c>
      <c r="C3689" s="2" t="s">
        <v>5677</v>
      </c>
      <c r="D3689" s="2" t="s">
        <v>219</v>
      </c>
      <c r="E3689" s="2" t="s">
        <v>118</v>
      </c>
      <c r="F3689" s="3"/>
    </row>
    <row r="3690" spans="1:6">
      <c r="A3690" s="2" t="s">
        <v>5678</v>
      </c>
      <c r="B3690" s="2" t="s">
        <v>210</v>
      </c>
      <c r="C3690" s="2" t="s">
        <v>5679</v>
      </c>
      <c r="D3690" s="2" t="s">
        <v>219</v>
      </c>
      <c r="E3690" s="2" t="s">
        <v>118</v>
      </c>
      <c r="F3690" s="3"/>
    </row>
    <row r="3691" spans="1:6">
      <c r="A3691" s="2" t="s">
        <v>5680</v>
      </c>
      <c r="B3691" s="2" t="s">
        <v>210</v>
      </c>
      <c r="C3691" s="2" t="s">
        <v>5681</v>
      </c>
      <c r="D3691" s="2" t="s">
        <v>219</v>
      </c>
      <c r="E3691" s="2" t="s">
        <v>118</v>
      </c>
      <c r="F3691" s="3"/>
    </row>
    <row r="3692" spans="1:6">
      <c r="A3692" s="2" t="s">
        <v>5682</v>
      </c>
      <c r="B3692" s="2" t="s">
        <v>210</v>
      </c>
      <c r="C3692" s="2" t="s">
        <v>5683</v>
      </c>
      <c r="D3692" s="2" t="s">
        <v>219</v>
      </c>
      <c r="E3692" s="2" t="s">
        <v>118</v>
      </c>
      <c r="F3692" s="3"/>
    </row>
    <row r="3693" spans="1:6">
      <c r="A3693" s="2" t="s">
        <v>5684</v>
      </c>
      <c r="B3693" s="2" t="s">
        <v>210</v>
      </c>
      <c r="C3693" s="2" t="s">
        <v>5685</v>
      </c>
      <c r="D3693" s="2" t="s">
        <v>219</v>
      </c>
      <c r="E3693" s="2" t="s">
        <v>118</v>
      </c>
      <c r="F3693" s="3"/>
    </row>
    <row r="3694" spans="1:6">
      <c r="A3694" s="2" t="s">
        <v>5686</v>
      </c>
      <c r="B3694" s="2" t="s">
        <v>210</v>
      </c>
      <c r="C3694" s="2" t="s">
        <v>5687</v>
      </c>
      <c r="D3694" s="2" t="s">
        <v>219</v>
      </c>
      <c r="E3694" s="2" t="s">
        <v>118</v>
      </c>
      <c r="F3694" s="3"/>
    </row>
    <row r="3695" spans="1:6">
      <c r="A3695" s="2" t="s">
        <v>5688</v>
      </c>
      <c r="B3695" s="2" t="s">
        <v>210</v>
      </c>
      <c r="C3695" s="2" t="s">
        <v>5689</v>
      </c>
      <c r="D3695" s="2" t="s">
        <v>219</v>
      </c>
      <c r="E3695" s="2" t="s">
        <v>118</v>
      </c>
      <c r="F3695" s="3"/>
    </row>
    <row r="3696" spans="1:6">
      <c r="A3696" s="2" t="s">
        <v>5690</v>
      </c>
      <c r="B3696" s="2" t="s">
        <v>210</v>
      </c>
      <c r="C3696" s="2" t="s">
        <v>5691</v>
      </c>
      <c r="D3696" s="2" t="s">
        <v>219</v>
      </c>
      <c r="E3696" s="2" t="s">
        <v>118</v>
      </c>
      <c r="F3696" s="3"/>
    </row>
    <row r="3697" spans="1:6">
      <c r="A3697" s="2" t="s">
        <v>5692</v>
      </c>
      <c r="B3697" s="2" t="s">
        <v>210</v>
      </c>
      <c r="C3697" s="2" t="s">
        <v>5693</v>
      </c>
      <c r="D3697" s="2" t="s">
        <v>219</v>
      </c>
      <c r="E3697" s="2" t="s">
        <v>118</v>
      </c>
      <c r="F3697" s="3"/>
    </row>
    <row r="3698" spans="1:6">
      <c r="A3698" s="2" t="s">
        <v>5694</v>
      </c>
      <c r="B3698" s="2" t="s">
        <v>210</v>
      </c>
      <c r="C3698" s="2" t="s">
        <v>5695</v>
      </c>
      <c r="D3698" s="2" t="s">
        <v>219</v>
      </c>
      <c r="E3698" s="2" t="s">
        <v>118</v>
      </c>
      <c r="F3698" s="3"/>
    </row>
    <row r="3699" spans="1:6">
      <c r="A3699" s="2" t="s">
        <v>5696</v>
      </c>
      <c r="B3699" s="2" t="s">
        <v>210</v>
      </c>
      <c r="C3699" s="2" t="s">
        <v>5697</v>
      </c>
      <c r="D3699" s="2" t="s">
        <v>219</v>
      </c>
      <c r="E3699" s="2" t="s">
        <v>118</v>
      </c>
      <c r="F3699" s="3"/>
    </row>
    <row r="3700" spans="1:6">
      <c r="A3700" s="2" t="s">
        <v>5698</v>
      </c>
      <c r="B3700" s="2" t="s">
        <v>210</v>
      </c>
      <c r="C3700" s="2" t="s">
        <v>5699</v>
      </c>
      <c r="D3700" s="2" t="s">
        <v>219</v>
      </c>
      <c r="E3700" s="2" t="s">
        <v>118</v>
      </c>
      <c r="F3700" s="3"/>
    </row>
    <row r="3701" spans="1:6">
      <c r="A3701" s="2" t="s">
        <v>5700</v>
      </c>
      <c r="B3701" s="2" t="s">
        <v>210</v>
      </c>
      <c r="C3701" s="2" t="s">
        <v>5701</v>
      </c>
      <c r="D3701" s="2" t="s">
        <v>219</v>
      </c>
      <c r="E3701" s="2" t="s">
        <v>118</v>
      </c>
      <c r="F3701" s="3"/>
    </row>
    <row r="3702" spans="1:6">
      <c r="A3702" s="2" t="s">
        <v>5702</v>
      </c>
      <c r="B3702" s="2" t="s">
        <v>210</v>
      </c>
      <c r="C3702" s="2" t="s">
        <v>5703</v>
      </c>
      <c r="D3702" s="2" t="s">
        <v>219</v>
      </c>
      <c r="E3702" s="2" t="s">
        <v>118</v>
      </c>
      <c r="F3702" s="3"/>
    </row>
    <row r="3703" spans="1:6">
      <c r="A3703" s="2" t="s">
        <v>5704</v>
      </c>
      <c r="B3703" s="2" t="s">
        <v>210</v>
      </c>
      <c r="C3703" s="2" t="s">
        <v>5705</v>
      </c>
      <c r="D3703" s="2" t="s">
        <v>219</v>
      </c>
      <c r="E3703" s="2" t="s">
        <v>118</v>
      </c>
      <c r="F3703" s="3"/>
    </row>
    <row r="3704" spans="1:6">
      <c r="A3704" s="2" t="s">
        <v>5706</v>
      </c>
      <c r="B3704" s="2" t="s">
        <v>210</v>
      </c>
      <c r="C3704" s="2" t="s">
        <v>5705</v>
      </c>
      <c r="D3704" s="2" t="s">
        <v>219</v>
      </c>
      <c r="E3704" s="2" t="s">
        <v>118</v>
      </c>
      <c r="F3704" s="3"/>
    </row>
    <row r="3705" spans="1:6">
      <c r="A3705" s="2" t="s">
        <v>5707</v>
      </c>
      <c r="B3705" s="2" t="s">
        <v>210</v>
      </c>
      <c r="C3705" s="2" t="s">
        <v>5708</v>
      </c>
      <c r="D3705" s="2" t="s">
        <v>219</v>
      </c>
      <c r="E3705" s="2" t="s">
        <v>118</v>
      </c>
      <c r="F3705" s="3"/>
    </row>
    <row r="3706" spans="1:6">
      <c r="A3706" s="2" t="s">
        <v>5709</v>
      </c>
      <c r="B3706" s="2" t="s">
        <v>210</v>
      </c>
      <c r="C3706" s="2" t="s">
        <v>5710</v>
      </c>
      <c r="D3706" s="2" t="s">
        <v>219</v>
      </c>
      <c r="E3706" s="2" t="s">
        <v>118</v>
      </c>
      <c r="F3706" s="3"/>
    </row>
    <row r="3707" spans="1:6">
      <c r="A3707" s="2" t="s">
        <v>5711</v>
      </c>
      <c r="B3707" s="2" t="s">
        <v>210</v>
      </c>
      <c r="C3707" s="2" t="s">
        <v>5712</v>
      </c>
      <c r="D3707" s="2" t="s">
        <v>219</v>
      </c>
      <c r="E3707" s="2" t="s">
        <v>118</v>
      </c>
      <c r="F3707" s="3"/>
    </row>
    <row r="3708" spans="1:6">
      <c r="A3708" s="2" t="s">
        <v>5713</v>
      </c>
      <c r="B3708" s="2" t="s">
        <v>210</v>
      </c>
      <c r="C3708" s="2" t="s">
        <v>5714</v>
      </c>
      <c r="D3708" s="2" t="s">
        <v>219</v>
      </c>
      <c r="E3708" s="2" t="s">
        <v>118</v>
      </c>
      <c r="F3708" s="3"/>
    </row>
    <row r="3709" spans="1:6">
      <c r="A3709" s="2" t="s">
        <v>5715</v>
      </c>
      <c r="B3709" s="2" t="s">
        <v>210</v>
      </c>
      <c r="C3709" s="2" t="s">
        <v>5716</v>
      </c>
      <c r="D3709" s="2" t="s">
        <v>219</v>
      </c>
      <c r="E3709" s="2" t="s">
        <v>118</v>
      </c>
      <c r="F3709" s="3"/>
    </row>
    <row r="3710" spans="1:6">
      <c r="A3710" s="2" t="s">
        <v>5717</v>
      </c>
      <c r="B3710" s="2" t="s">
        <v>210</v>
      </c>
      <c r="C3710" s="2" t="s">
        <v>5718</v>
      </c>
      <c r="D3710" s="2" t="s">
        <v>219</v>
      </c>
      <c r="E3710" s="2" t="s">
        <v>118</v>
      </c>
      <c r="F3710" s="3"/>
    </row>
    <row r="3711" spans="1:6">
      <c r="A3711" s="2" t="s">
        <v>5719</v>
      </c>
      <c r="B3711" s="2" t="s">
        <v>210</v>
      </c>
      <c r="C3711" s="2" t="s">
        <v>5720</v>
      </c>
      <c r="D3711" s="2" t="s">
        <v>219</v>
      </c>
      <c r="E3711" s="2" t="s">
        <v>118</v>
      </c>
      <c r="F3711" s="3"/>
    </row>
    <row r="3712" spans="1:6">
      <c r="A3712" s="2" t="s">
        <v>5721</v>
      </c>
      <c r="B3712" s="2" t="s">
        <v>210</v>
      </c>
      <c r="C3712" s="2" t="s">
        <v>5722</v>
      </c>
      <c r="D3712" s="2" t="s">
        <v>219</v>
      </c>
      <c r="E3712" s="2" t="s">
        <v>118</v>
      </c>
      <c r="F3712" s="3"/>
    </row>
    <row r="3713" spans="1:6">
      <c r="A3713" s="2" t="s">
        <v>5723</v>
      </c>
      <c r="B3713" s="2" t="s">
        <v>210</v>
      </c>
      <c r="C3713" s="2" t="s">
        <v>5724</v>
      </c>
      <c r="D3713" s="2" t="s">
        <v>219</v>
      </c>
      <c r="E3713" s="2" t="s">
        <v>118</v>
      </c>
      <c r="F3713" s="3"/>
    </row>
    <row r="3714" spans="1:6">
      <c r="A3714" s="2" t="s">
        <v>5725</v>
      </c>
      <c r="B3714" s="2" t="s">
        <v>210</v>
      </c>
      <c r="C3714" s="2" t="s">
        <v>5726</v>
      </c>
      <c r="D3714" s="2" t="s">
        <v>219</v>
      </c>
      <c r="E3714" s="2" t="s">
        <v>118</v>
      </c>
      <c r="F3714" s="3"/>
    </row>
    <row r="3715" spans="1:6">
      <c r="A3715" s="2" t="s">
        <v>5727</v>
      </c>
      <c r="B3715" s="2" t="s">
        <v>210</v>
      </c>
      <c r="C3715" s="2" t="s">
        <v>5728</v>
      </c>
      <c r="D3715" s="2" t="s">
        <v>219</v>
      </c>
      <c r="E3715" s="2" t="s">
        <v>118</v>
      </c>
      <c r="F3715" s="3"/>
    </row>
    <row r="3716" spans="1:6">
      <c r="A3716" s="2" t="s">
        <v>5729</v>
      </c>
      <c r="B3716" s="2" t="s">
        <v>210</v>
      </c>
      <c r="C3716" s="2" t="s">
        <v>5730</v>
      </c>
      <c r="D3716" s="2" t="s">
        <v>219</v>
      </c>
      <c r="E3716" s="2" t="s">
        <v>118</v>
      </c>
      <c r="F3716" s="3"/>
    </row>
    <row r="3717" spans="1:6">
      <c r="A3717" s="2" t="s">
        <v>5731</v>
      </c>
      <c r="B3717" s="2" t="s">
        <v>210</v>
      </c>
      <c r="C3717" s="2" t="s">
        <v>5732</v>
      </c>
      <c r="D3717" s="2" t="s">
        <v>219</v>
      </c>
      <c r="E3717" s="2" t="s">
        <v>118</v>
      </c>
      <c r="F3717" s="3"/>
    </row>
    <row r="3718" spans="1:6">
      <c r="A3718" s="2" t="s">
        <v>5733</v>
      </c>
      <c r="B3718" s="2" t="s">
        <v>210</v>
      </c>
      <c r="C3718" s="2" t="s">
        <v>5734</v>
      </c>
      <c r="D3718" s="2" t="s">
        <v>219</v>
      </c>
      <c r="E3718" s="2" t="s">
        <v>118</v>
      </c>
      <c r="F3718" s="3"/>
    </row>
    <row r="3719" spans="1:6">
      <c r="A3719" s="2" t="s">
        <v>5735</v>
      </c>
      <c r="B3719" s="2" t="s">
        <v>210</v>
      </c>
      <c r="C3719" s="2" t="s">
        <v>5736</v>
      </c>
      <c r="D3719" s="2" t="s">
        <v>219</v>
      </c>
      <c r="E3719" s="2" t="s">
        <v>118</v>
      </c>
      <c r="F3719" s="3"/>
    </row>
    <row r="3720" spans="1:6">
      <c r="A3720" s="2" t="s">
        <v>5737</v>
      </c>
      <c r="B3720" s="2" t="s">
        <v>210</v>
      </c>
      <c r="C3720" s="2" t="s">
        <v>5738</v>
      </c>
      <c r="D3720" s="2" t="s">
        <v>219</v>
      </c>
      <c r="E3720" s="2" t="s">
        <v>118</v>
      </c>
      <c r="F3720" s="3"/>
    </row>
    <row r="3721" spans="1:6">
      <c r="A3721" s="2" t="s">
        <v>5739</v>
      </c>
      <c r="B3721" s="2" t="s">
        <v>210</v>
      </c>
      <c r="C3721" s="2" t="s">
        <v>5740</v>
      </c>
      <c r="D3721" s="2" t="s">
        <v>219</v>
      </c>
      <c r="E3721" s="2" t="s">
        <v>118</v>
      </c>
      <c r="F3721" s="3"/>
    </row>
    <row r="3722" spans="1:6">
      <c r="A3722" s="2" t="s">
        <v>5741</v>
      </c>
      <c r="B3722" s="2" t="s">
        <v>210</v>
      </c>
      <c r="C3722" s="2" t="s">
        <v>5742</v>
      </c>
      <c r="D3722" s="2" t="s">
        <v>5743</v>
      </c>
      <c r="E3722" s="2" t="s">
        <v>118</v>
      </c>
      <c r="F3722" s="3"/>
    </row>
    <row r="3723" spans="1:6">
      <c r="A3723" s="2"/>
      <c r="B3723" s="2" t="s">
        <v>210</v>
      </c>
      <c r="C3723" s="2" t="s">
        <v>5744</v>
      </c>
      <c r="D3723" s="2" t="s">
        <v>212</v>
      </c>
      <c r="E3723" s="2" t="s">
        <v>118</v>
      </c>
      <c r="F3723" s="3"/>
    </row>
    <row r="3724" spans="1:6">
      <c r="A3724" s="2"/>
      <c r="B3724" s="2" t="s">
        <v>210</v>
      </c>
      <c r="C3724" s="2" t="s">
        <v>5745</v>
      </c>
      <c r="D3724" s="2" t="s">
        <v>212</v>
      </c>
      <c r="E3724" s="2" t="s">
        <v>118</v>
      </c>
      <c r="F3724" s="3"/>
    </row>
    <row r="3725" spans="1:6">
      <c r="A3725" s="2"/>
      <c r="B3725" s="2" t="s">
        <v>210</v>
      </c>
      <c r="C3725" s="2" t="s">
        <v>5746</v>
      </c>
      <c r="D3725" s="2" t="s">
        <v>212</v>
      </c>
      <c r="E3725" s="2" t="s">
        <v>118</v>
      </c>
      <c r="F3725" s="3"/>
    </row>
    <row r="3726" spans="1:6">
      <c r="A3726" s="2"/>
      <c r="B3726" s="2" t="s">
        <v>210</v>
      </c>
      <c r="C3726" s="2" t="s">
        <v>5747</v>
      </c>
      <c r="D3726" s="2" t="s">
        <v>212</v>
      </c>
      <c r="E3726" s="2" t="s">
        <v>118</v>
      </c>
      <c r="F3726" s="3"/>
    </row>
    <row r="3727" spans="1:6">
      <c r="A3727" s="2"/>
      <c r="B3727" s="2" t="s">
        <v>210</v>
      </c>
      <c r="C3727" s="2" t="s">
        <v>5748</v>
      </c>
      <c r="D3727" s="2" t="s">
        <v>212</v>
      </c>
      <c r="E3727" s="2" t="s">
        <v>118</v>
      </c>
      <c r="F3727" s="3"/>
    </row>
    <row r="3728" spans="1:6">
      <c r="A3728" s="2"/>
      <c r="B3728" s="2" t="s">
        <v>210</v>
      </c>
      <c r="C3728" s="2" t="s">
        <v>5749</v>
      </c>
      <c r="D3728" s="2" t="s">
        <v>212</v>
      </c>
      <c r="E3728" s="2" t="s">
        <v>118</v>
      </c>
      <c r="F3728" s="3"/>
    </row>
    <row r="3729" spans="1:6">
      <c r="A3729" s="2"/>
      <c r="B3729" s="2" t="s">
        <v>210</v>
      </c>
      <c r="C3729" s="2" t="s">
        <v>5750</v>
      </c>
      <c r="D3729" s="2" t="s">
        <v>212</v>
      </c>
      <c r="E3729" s="2" t="s">
        <v>118</v>
      </c>
      <c r="F3729" s="3"/>
    </row>
    <row r="3730" spans="1:6">
      <c r="A3730" s="2"/>
      <c r="B3730" s="2" t="s">
        <v>210</v>
      </c>
      <c r="C3730" s="2" t="s">
        <v>5751</v>
      </c>
      <c r="D3730" s="2" t="s">
        <v>212</v>
      </c>
      <c r="E3730" s="2" t="s">
        <v>118</v>
      </c>
      <c r="F3730" s="3"/>
    </row>
    <row r="3731" spans="1:6">
      <c r="A3731" s="2" t="s">
        <v>5752</v>
      </c>
      <c r="B3731" s="2" t="s">
        <v>210</v>
      </c>
      <c r="C3731" s="2" t="s">
        <v>5753</v>
      </c>
      <c r="D3731" s="2" t="s">
        <v>219</v>
      </c>
      <c r="E3731" s="2" t="s">
        <v>213</v>
      </c>
      <c r="F3731" s="3"/>
    </row>
    <row r="3732" spans="1:6">
      <c r="A3732" s="2"/>
      <c r="B3732" s="2" t="s">
        <v>210</v>
      </c>
      <c r="C3732" s="2" t="s">
        <v>5754</v>
      </c>
      <c r="D3732" s="2" t="s">
        <v>219</v>
      </c>
      <c r="E3732" s="2" t="s">
        <v>5755</v>
      </c>
      <c r="F3732" s="3"/>
    </row>
    <row r="3733" spans="1:6">
      <c r="A3733" s="2" t="s">
        <v>5756</v>
      </c>
      <c r="B3733" s="2" t="s">
        <v>210</v>
      </c>
      <c r="C3733" s="2" t="s">
        <v>5754</v>
      </c>
      <c r="D3733" s="2" t="s">
        <v>219</v>
      </c>
      <c r="E3733" s="2" t="s">
        <v>454</v>
      </c>
      <c r="F3733" s="3"/>
    </row>
    <row r="3734" spans="1:6">
      <c r="A3734" s="2" t="s">
        <v>5757</v>
      </c>
      <c r="B3734" s="2" t="s">
        <v>210</v>
      </c>
      <c r="C3734" s="2" t="s">
        <v>5754</v>
      </c>
      <c r="D3734" s="2" t="s">
        <v>219</v>
      </c>
      <c r="E3734" s="2" t="s">
        <v>454</v>
      </c>
      <c r="F3734" s="3"/>
    </row>
    <row r="3735" spans="1:6">
      <c r="A3735" s="2" t="s">
        <v>5758</v>
      </c>
      <c r="B3735" s="2" t="s">
        <v>210</v>
      </c>
      <c r="C3735" s="2" t="s">
        <v>5754</v>
      </c>
      <c r="D3735" s="2" t="s">
        <v>219</v>
      </c>
      <c r="E3735" s="2" t="s">
        <v>1466</v>
      </c>
      <c r="F3735" s="3"/>
    </row>
    <row r="3736" spans="1:6">
      <c r="A3736" s="2" t="s">
        <v>955</v>
      </c>
      <c r="B3736" s="2" t="s">
        <v>210</v>
      </c>
      <c r="C3736" s="2" t="s">
        <v>5759</v>
      </c>
      <c r="D3736" s="2" t="s">
        <v>219</v>
      </c>
      <c r="E3736" s="2" t="s">
        <v>957</v>
      </c>
      <c r="F3736" s="3"/>
    </row>
    <row r="3737" spans="1:6">
      <c r="A3737" s="2" t="s">
        <v>1346</v>
      </c>
      <c r="B3737" s="2" t="s">
        <v>210</v>
      </c>
      <c r="C3737" s="2" t="s">
        <v>5760</v>
      </c>
      <c r="D3737" s="2" t="s">
        <v>219</v>
      </c>
      <c r="E3737" s="2" t="s">
        <v>1294</v>
      </c>
      <c r="F3737" s="3"/>
    </row>
    <row r="3738" spans="1:6">
      <c r="A3738" s="2"/>
      <c r="B3738" s="2" t="s">
        <v>210</v>
      </c>
      <c r="C3738" s="2" t="s">
        <v>5761</v>
      </c>
      <c r="D3738" s="2" t="s">
        <v>212</v>
      </c>
      <c r="E3738" s="2" t="s">
        <v>5442</v>
      </c>
      <c r="F3738" s="3"/>
    </row>
    <row r="3739" spans="1:6">
      <c r="A3739" s="2" t="s">
        <v>5762</v>
      </c>
      <c r="B3739" s="2" t="s">
        <v>210</v>
      </c>
      <c r="C3739" s="2" t="s">
        <v>5763</v>
      </c>
      <c r="D3739" s="2" t="s">
        <v>212</v>
      </c>
      <c r="E3739" s="2" t="s">
        <v>405</v>
      </c>
      <c r="F3739" s="3"/>
    </row>
    <row r="3740" spans="1:6">
      <c r="A3740" s="2" t="s">
        <v>5764</v>
      </c>
      <c r="B3740" s="2" t="s">
        <v>210</v>
      </c>
      <c r="C3740" s="2" t="s">
        <v>5765</v>
      </c>
      <c r="D3740" s="2" t="s">
        <v>212</v>
      </c>
      <c r="E3740" s="2" t="s">
        <v>267</v>
      </c>
      <c r="F3740" s="3"/>
    </row>
    <row r="3741" spans="1:6">
      <c r="A3741" s="2" t="s">
        <v>5766</v>
      </c>
      <c r="B3741" s="2" t="s">
        <v>210</v>
      </c>
      <c r="C3741" s="2" t="s">
        <v>5767</v>
      </c>
      <c r="D3741" s="2" t="s">
        <v>212</v>
      </c>
      <c r="E3741" s="2" t="s">
        <v>213</v>
      </c>
      <c r="F3741" s="3"/>
    </row>
    <row r="3742" spans="1:6">
      <c r="A3742" s="2" t="s">
        <v>5768</v>
      </c>
      <c r="B3742" s="2" t="s">
        <v>210</v>
      </c>
      <c r="C3742" s="2" t="s">
        <v>5769</v>
      </c>
      <c r="D3742" s="2" t="s">
        <v>212</v>
      </c>
      <c r="E3742" s="2" t="s">
        <v>1243</v>
      </c>
      <c r="F3742" s="3"/>
    </row>
    <row r="3743" spans="1:6">
      <c r="A3743" s="2" t="s">
        <v>5770</v>
      </c>
      <c r="B3743" s="2" t="s">
        <v>210</v>
      </c>
      <c r="C3743" s="2" t="s">
        <v>5771</v>
      </c>
      <c r="D3743" s="2" t="s">
        <v>212</v>
      </c>
      <c r="E3743" s="2" t="s">
        <v>2099</v>
      </c>
      <c r="F3743" s="3"/>
    </row>
    <row r="3744" spans="1:6">
      <c r="A3744" s="2" t="s">
        <v>5772</v>
      </c>
      <c r="B3744" s="2" t="s">
        <v>210</v>
      </c>
      <c r="C3744" s="2" t="s">
        <v>5771</v>
      </c>
      <c r="D3744" s="2" t="s">
        <v>212</v>
      </c>
      <c r="E3744" s="2" t="s">
        <v>258</v>
      </c>
      <c r="F3744" s="3"/>
    </row>
    <row r="3745" spans="1:6">
      <c r="A3745" s="2" t="s">
        <v>5773</v>
      </c>
      <c r="B3745" s="2" t="s">
        <v>210</v>
      </c>
      <c r="C3745" s="2" t="s">
        <v>5771</v>
      </c>
      <c r="D3745" s="2" t="s">
        <v>212</v>
      </c>
      <c r="E3745" s="2" t="s">
        <v>220</v>
      </c>
      <c r="F3745" s="3"/>
    </row>
    <row r="3746" spans="1:6">
      <c r="A3746" s="2" t="s">
        <v>5774</v>
      </c>
      <c r="B3746" s="2" t="s">
        <v>210</v>
      </c>
      <c r="C3746" s="2" t="s">
        <v>5771</v>
      </c>
      <c r="D3746" s="2" t="s">
        <v>212</v>
      </c>
      <c r="E3746" s="2" t="s">
        <v>241</v>
      </c>
      <c r="F3746" s="3"/>
    </row>
    <row r="3747" spans="1:6">
      <c r="A3747" s="2" t="s">
        <v>4279</v>
      </c>
      <c r="B3747" s="2" t="s">
        <v>210</v>
      </c>
      <c r="C3747" s="2" t="s">
        <v>5775</v>
      </c>
      <c r="D3747" s="2" t="s">
        <v>212</v>
      </c>
      <c r="E3747" s="2" t="s">
        <v>327</v>
      </c>
      <c r="F3747" s="3"/>
    </row>
    <row r="3748" spans="1:6">
      <c r="A3748" s="2" t="s">
        <v>5776</v>
      </c>
      <c r="B3748" s="2" t="s">
        <v>210</v>
      </c>
      <c r="C3748" s="2" t="s">
        <v>5777</v>
      </c>
      <c r="D3748" s="2" t="s">
        <v>212</v>
      </c>
      <c r="E3748" s="2" t="s">
        <v>267</v>
      </c>
      <c r="F3748" s="3"/>
    </row>
    <row r="3749" spans="1:6">
      <c r="A3749" s="2" t="s">
        <v>5778</v>
      </c>
      <c r="B3749" s="2" t="s">
        <v>210</v>
      </c>
      <c r="C3749" s="2" t="s">
        <v>5779</v>
      </c>
      <c r="D3749" s="2" t="s">
        <v>212</v>
      </c>
      <c r="E3749" s="2" t="s">
        <v>389</v>
      </c>
      <c r="F3749" s="3"/>
    </row>
    <row r="3750" spans="1:6">
      <c r="A3750" s="2" t="s">
        <v>5348</v>
      </c>
      <c r="B3750" s="2" t="s">
        <v>210</v>
      </c>
      <c r="C3750" s="2" t="s">
        <v>5779</v>
      </c>
      <c r="D3750" s="2" t="s">
        <v>212</v>
      </c>
      <c r="E3750" s="2" t="s">
        <v>213</v>
      </c>
      <c r="F3750" s="3"/>
    </row>
    <row r="3751" spans="1:6">
      <c r="A3751" s="2" t="s">
        <v>5780</v>
      </c>
      <c r="B3751" s="2" t="s">
        <v>210</v>
      </c>
      <c r="C3751" s="2" t="s">
        <v>5781</v>
      </c>
      <c r="D3751" s="2" t="s">
        <v>212</v>
      </c>
      <c r="E3751" s="2" t="s">
        <v>241</v>
      </c>
      <c r="F3751" s="3"/>
    </row>
    <row r="3752" spans="1:6">
      <c r="A3752" s="2" t="s">
        <v>5782</v>
      </c>
      <c r="B3752" s="2" t="s">
        <v>210</v>
      </c>
      <c r="C3752" s="2" t="s">
        <v>5783</v>
      </c>
      <c r="D3752" s="2" t="s">
        <v>212</v>
      </c>
      <c r="E3752" s="2" t="s">
        <v>272</v>
      </c>
      <c r="F3752" s="3"/>
    </row>
    <row r="3753" spans="1:6">
      <c r="A3753" s="2" t="s">
        <v>5784</v>
      </c>
      <c r="B3753" s="2" t="s">
        <v>210</v>
      </c>
      <c r="C3753" s="2" t="s">
        <v>5785</v>
      </c>
      <c r="D3753" s="2" t="s">
        <v>212</v>
      </c>
      <c r="E3753" s="2" t="s">
        <v>213</v>
      </c>
      <c r="F3753" s="3"/>
    </row>
    <row r="3754" spans="1:6">
      <c r="A3754" s="2" t="s">
        <v>5786</v>
      </c>
      <c r="B3754" s="2" t="s">
        <v>210</v>
      </c>
      <c r="C3754" s="2" t="s">
        <v>5785</v>
      </c>
      <c r="D3754" s="2" t="s">
        <v>212</v>
      </c>
      <c r="E3754" s="2" t="s">
        <v>272</v>
      </c>
      <c r="F3754" s="3"/>
    </row>
    <row r="3755" spans="1:6">
      <c r="A3755" s="2" t="s">
        <v>5787</v>
      </c>
      <c r="B3755" s="2" t="s">
        <v>210</v>
      </c>
      <c r="C3755" s="2" t="s">
        <v>5788</v>
      </c>
      <c r="D3755" s="2" t="s">
        <v>212</v>
      </c>
      <c r="E3755" s="2" t="s">
        <v>272</v>
      </c>
      <c r="F3755" s="3"/>
    </row>
    <row r="3756" spans="1:6">
      <c r="A3756" s="2" t="s">
        <v>5789</v>
      </c>
      <c r="B3756" s="2" t="s">
        <v>210</v>
      </c>
      <c r="C3756" s="2" t="s">
        <v>5790</v>
      </c>
      <c r="D3756" s="2" t="s">
        <v>212</v>
      </c>
      <c r="E3756" s="2" t="s">
        <v>272</v>
      </c>
      <c r="F3756" s="3"/>
    </row>
    <row r="3757" spans="1:6">
      <c r="A3757" s="2" t="s">
        <v>5791</v>
      </c>
      <c r="B3757" s="2" t="s">
        <v>210</v>
      </c>
      <c r="C3757" s="2" t="s">
        <v>5792</v>
      </c>
      <c r="D3757" s="2" t="s">
        <v>212</v>
      </c>
      <c r="E3757" s="2" t="s">
        <v>1218</v>
      </c>
      <c r="F3757" s="3"/>
    </row>
    <row r="3758" spans="1:6">
      <c r="A3758" s="2" t="s">
        <v>5793</v>
      </c>
      <c r="B3758" s="2" t="s">
        <v>210</v>
      </c>
      <c r="C3758" s="2" t="s">
        <v>5794</v>
      </c>
      <c r="D3758" s="2" t="s">
        <v>212</v>
      </c>
      <c r="E3758" s="2" t="s">
        <v>1218</v>
      </c>
      <c r="F3758" s="3"/>
    </row>
    <row r="3759" spans="1:6">
      <c r="A3759" s="2" t="s">
        <v>5795</v>
      </c>
      <c r="B3759" s="2" t="s">
        <v>210</v>
      </c>
      <c r="C3759" s="2" t="s">
        <v>5796</v>
      </c>
      <c r="D3759" s="2" t="s">
        <v>212</v>
      </c>
      <c r="E3759" s="2" t="s">
        <v>307</v>
      </c>
      <c r="F3759" s="3"/>
    </row>
    <row r="3760" spans="1:6">
      <c r="A3760" s="2" t="s">
        <v>5797</v>
      </c>
      <c r="B3760" s="2" t="s">
        <v>210</v>
      </c>
      <c r="C3760" s="2" t="s">
        <v>5798</v>
      </c>
      <c r="D3760" s="2" t="s">
        <v>212</v>
      </c>
      <c r="E3760" s="2" t="s">
        <v>304</v>
      </c>
      <c r="F3760" s="3"/>
    </row>
    <row r="3761" spans="1:6">
      <c r="A3761" s="2" t="s">
        <v>5799</v>
      </c>
      <c r="B3761" s="2" t="s">
        <v>210</v>
      </c>
      <c r="C3761" s="2" t="s">
        <v>5800</v>
      </c>
      <c r="D3761" s="2" t="s">
        <v>212</v>
      </c>
      <c r="E3761" s="2" t="s">
        <v>304</v>
      </c>
      <c r="F3761" s="3"/>
    </row>
    <row r="3762" spans="1:6">
      <c r="A3762" s="2" t="s">
        <v>5801</v>
      </c>
      <c r="B3762" s="2" t="s">
        <v>210</v>
      </c>
      <c r="C3762" s="2" t="s">
        <v>5802</v>
      </c>
      <c r="D3762" s="2" t="s">
        <v>219</v>
      </c>
      <c r="E3762" s="2" t="s">
        <v>322</v>
      </c>
      <c r="F3762" s="3"/>
    </row>
    <row r="3763" spans="1:6">
      <c r="A3763" s="2" t="s">
        <v>5803</v>
      </c>
      <c r="B3763" s="2" t="s">
        <v>210</v>
      </c>
      <c r="C3763" s="2" t="s">
        <v>5804</v>
      </c>
      <c r="D3763" s="2" t="s">
        <v>212</v>
      </c>
      <c r="E3763" s="2" t="s">
        <v>304</v>
      </c>
      <c r="F3763" s="3"/>
    </row>
    <row r="3764" spans="1:6">
      <c r="A3764" s="2" t="s">
        <v>5805</v>
      </c>
      <c r="B3764" s="2" t="s">
        <v>210</v>
      </c>
      <c r="C3764" s="2" t="s">
        <v>5806</v>
      </c>
      <c r="D3764" s="2" t="s">
        <v>212</v>
      </c>
      <c r="E3764" s="2" t="s">
        <v>304</v>
      </c>
      <c r="F3764" s="3"/>
    </row>
    <row r="3765" spans="1:6">
      <c r="A3765" s="2" t="s">
        <v>5807</v>
      </c>
      <c r="B3765" s="2" t="s">
        <v>210</v>
      </c>
      <c r="C3765" s="2" t="s">
        <v>5808</v>
      </c>
      <c r="D3765" s="2" t="s">
        <v>212</v>
      </c>
      <c r="E3765" s="2" t="s">
        <v>304</v>
      </c>
      <c r="F3765" s="3"/>
    </row>
    <row r="3766" spans="1:6">
      <c r="A3766" s="2" t="s">
        <v>5809</v>
      </c>
      <c r="B3766" s="2" t="s">
        <v>210</v>
      </c>
      <c r="C3766" s="2" t="s">
        <v>5810</v>
      </c>
      <c r="D3766" s="2" t="s">
        <v>219</v>
      </c>
      <c r="E3766" s="2" t="s">
        <v>322</v>
      </c>
      <c r="F3766" s="3"/>
    </row>
    <row r="3767" spans="1:6">
      <c r="A3767" s="2" t="s">
        <v>5811</v>
      </c>
      <c r="B3767" s="2" t="s">
        <v>210</v>
      </c>
      <c r="C3767" s="2" t="s">
        <v>5812</v>
      </c>
      <c r="D3767" s="2" t="s">
        <v>212</v>
      </c>
      <c r="E3767" s="2" t="s">
        <v>304</v>
      </c>
      <c r="F3767" s="3"/>
    </row>
    <row r="3768" spans="1:6">
      <c r="A3768" s="2" t="s">
        <v>5813</v>
      </c>
      <c r="B3768" s="2" t="s">
        <v>210</v>
      </c>
      <c r="C3768" s="2" t="s">
        <v>5814</v>
      </c>
      <c r="D3768" s="2" t="s">
        <v>219</v>
      </c>
      <c r="E3768" s="2" t="s">
        <v>322</v>
      </c>
      <c r="F3768" s="3"/>
    </row>
    <row r="3769" spans="1:6">
      <c r="A3769" s="2"/>
      <c r="B3769" s="2" t="s">
        <v>210</v>
      </c>
      <c r="C3769" s="2" t="s">
        <v>5815</v>
      </c>
      <c r="D3769" s="2" t="s">
        <v>212</v>
      </c>
      <c r="E3769" s="2" t="s">
        <v>5816</v>
      </c>
      <c r="F3769" s="3"/>
    </row>
    <row r="3770" spans="1:6">
      <c r="A3770" s="2"/>
      <c r="B3770" s="2" t="s">
        <v>210</v>
      </c>
      <c r="C3770" s="2" t="s">
        <v>5817</v>
      </c>
      <c r="D3770" s="2" t="s">
        <v>212</v>
      </c>
      <c r="E3770" s="2" t="s">
        <v>5818</v>
      </c>
      <c r="F3770" s="3"/>
    </row>
    <row r="3771" spans="1:6">
      <c r="A3771" s="2"/>
      <c r="B3771" s="2" t="s">
        <v>210</v>
      </c>
      <c r="C3771" s="2" t="s">
        <v>5819</v>
      </c>
      <c r="D3771" s="2" t="s">
        <v>212</v>
      </c>
      <c r="E3771" s="2" t="s">
        <v>5816</v>
      </c>
      <c r="F3771" s="3"/>
    </row>
    <row r="3772" spans="1:6">
      <c r="A3772" s="2"/>
      <c r="B3772" s="2" t="s">
        <v>210</v>
      </c>
      <c r="C3772" s="2" t="s">
        <v>5820</v>
      </c>
      <c r="D3772" s="2" t="s">
        <v>212</v>
      </c>
      <c r="E3772" s="2" t="s">
        <v>5816</v>
      </c>
      <c r="F3772" s="3"/>
    </row>
    <row r="3773" spans="1:6">
      <c r="A3773" s="2" t="s">
        <v>5821</v>
      </c>
      <c r="B3773" s="2" t="s">
        <v>210</v>
      </c>
      <c r="C3773" s="2" t="s">
        <v>5822</v>
      </c>
      <c r="D3773" s="2" t="s">
        <v>212</v>
      </c>
      <c r="E3773" s="2" t="s">
        <v>5816</v>
      </c>
      <c r="F3773" s="3"/>
    </row>
    <row r="3774" spans="1:6">
      <c r="A3774" s="2"/>
      <c r="B3774" s="2" t="s">
        <v>210</v>
      </c>
      <c r="C3774" s="2" t="s">
        <v>5823</v>
      </c>
      <c r="D3774" s="2" t="s">
        <v>212</v>
      </c>
      <c r="E3774" s="2" t="s">
        <v>5816</v>
      </c>
      <c r="F3774" s="3"/>
    </row>
    <row r="3775" spans="1:6">
      <c r="A3775" s="2"/>
      <c r="B3775" s="2" t="s">
        <v>210</v>
      </c>
      <c r="C3775" s="2" t="s">
        <v>5824</v>
      </c>
      <c r="D3775" s="2" t="s">
        <v>212</v>
      </c>
      <c r="E3775" s="2" t="s">
        <v>5816</v>
      </c>
      <c r="F3775" s="3"/>
    </row>
    <row r="3776" spans="1:6">
      <c r="A3776" s="2" t="s">
        <v>5825</v>
      </c>
      <c r="B3776" s="2" t="s">
        <v>210</v>
      </c>
      <c r="C3776" s="2" t="s">
        <v>5826</v>
      </c>
      <c r="D3776" s="2" t="s">
        <v>212</v>
      </c>
      <c r="E3776" s="2" t="s">
        <v>5816</v>
      </c>
      <c r="F3776" s="3"/>
    </row>
    <row r="3777" spans="1:6">
      <c r="A3777" s="2" t="s">
        <v>5827</v>
      </c>
      <c r="B3777" s="2" t="s">
        <v>210</v>
      </c>
      <c r="C3777" s="2" t="s">
        <v>5828</v>
      </c>
      <c r="D3777" s="2" t="s">
        <v>212</v>
      </c>
      <c r="E3777" s="2" t="s">
        <v>5816</v>
      </c>
      <c r="F3777" s="3"/>
    </row>
    <row r="3778" spans="1:6">
      <c r="A3778" s="2"/>
      <c r="B3778" s="2" t="s">
        <v>210</v>
      </c>
      <c r="C3778" s="2" t="s">
        <v>5829</v>
      </c>
      <c r="D3778" s="2" t="s">
        <v>212</v>
      </c>
      <c r="E3778" s="2" t="s">
        <v>5816</v>
      </c>
      <c r="F3778" s="3"/>
    </row>
    <row r="3779" spans="1:6">
      <c r="A3779" s="2"/>
      <c r="B3779" s="2" t="s">
        <v>210</v>
      </c>
      <c r="C3779" s="2" t="s">
        <v>5830</v>
      </c>
      <c r="D3779" s="2" t="s">
        <v>212</v>
      </c>
      <c r="E3779" s="2" t="s">
        <v>5816</v>
      </c>
      <c r="F3779" s="3"/>
    </row>
    <row r="3780" spans="1:6">
      <c r="A3780" s="2" t="s">
        <v>5831</v>
      </c>
      <c r="B3780" s="2" t="s">
        <v>210</v>
      </c>
      <c r="C3780" s="2" t="s">
        <v>5832</v>
      </c>
      <c r="D3780" s="2" t="s">
        <v>212</v>
      </c>
      <c r="E3780" s="2" t="s">
        <v>5816</v>
      </c>
      <c r="F3780" s="3"/>
    </row>
    <row r="3781" spans="1:6">
      <c r="A3781" s="2"/>
      <c r="B3781" s="2" t="s">
        <v>210</v>
      </c>
      <c r="C3781" s="2" t="s">
        <v>5833</v>
      </c>
      <c r="D3781" s="2" t="s">
        <v>212</v>
      </c>
      <c r="E3781" s="2" t="s">
        <v>5816</v>
      </c>
      <c r="F3781" s="3"/>
    </row>
    <row r="3782" spans="1:6">
      <c r="A3782" s="2" t="s">
        <v>5834</v>
      </c>
      <c r="B3782" s="2" t="s">
        <v>210</v>
      </c>
      <c r="C3782" s="2" t="s">
        <v>5835</v>
      </c>
      <c r="D3782" s="2" t="s">
        <v>212</v>
      </c>
      <c r="E3782" s="2" t="s">
        <v>5816</v>
      </c>
      <c r="F3782" s="3"/>
    </row>
    <row r="3783" spans="1:6">
      <c r="A3783" s="2" t="s">
        <v>5836</v>
      </c>
      <c r="B3783" s="2" t="s">
        <v>210</v>
      </c>
      <c r="C3783" s="2" t="s">
        <v>5837</v>
      </c>
      <c r="D3783" s="2" t="s">
        <v>212</v>
      </c>
      <c r="E3783" s="2" t="s">
        <v>5816</v>
      </c>
      <c r="F3783" s="3"/>
    </row>
    <row r="3784" spans="1:6">
      <c r="A3784" s="2"/>
      <c r="B3784" s="2" t="s">
        <v>210</v>
      </c>
      <c r="C3784" s="2" t="s">
        <v>5838</v>
      </c>
      <c r="D3784" s="2" t="s">
        <v>212</v>
      </c>
      <c r="E3784" s="2" t="s">
        <v>5816</v>
      </c>
      <c r="F3784" s="3"/>
    </row>
    <row r="3785" spans="1:6">
      <c r="A3785" s="2"/>
      <c r="B3785" s="2" t="s">
        <v>210</v>
      </c>
      <c r="C3785" s="2" t="s">
        <v>5839</v>
      </c>
      <c r="D3785" s="2" t="s">
        <v>212</v>
      </c>
      <c r="E3785" s="2" t="s">
        <v>5816</v>
      </c>
      <c r="F3785" s="3"/>
    </row>
    <row r="3786" spans="1:6">
      <c r="A3786" s="2"/>
      <c r="B3786" s="2" t="s">
        <v>210</v>
      </c>
      <c r="C3786" s="2" t="s">
        <v>5840</v>
      </c>
      <c r="D3786" s="2" t="s">
        <v>212</v>
      </c>
      <c r="E3786" s="2" t="s">
        <v>5816</v>
      </c>
      <c r="F3786" s="3"/>
    </row>
    <row r="3787" spans="1:6">
      <c r="A3787" s="2"/>
      <c r="B3787" s="2" t="s">
        <v>210</v>
      </c>
      <c r="C3787" s="2" t="s">
        <v>5841</v>
      </c>
      <c r="D3787" s="2" t="s">
        <v>212</v>
      </c>
      <c r="E3787" s="2" t="s">
        <v>5816</v>
      </c>
      <c r="F3787" s="3"/>
    </row>
    <row r="3788" spans="1:6">
      <c r="A3788" s="2"/>
      <c r="B3788" s="2" t="s">
        <v>210</v>
      </c>
      <c r="C3788" s="2" t="s">
        <v>5842</v>
      </c>
      <c r="D3788" s="2" t="s">
        <v>212</v>
      </c>
      <c r="E3788" s="2" t="s">
        <v>5816</v>
      </c>
      <c r="F3788" s="3"/>
    </row>
    <row r="3789" spans="1:6">
      <c r="A3789" s="2"/>
      <c r="B3789" s="2" t="s">
        <v>210</v>
      </c>
      <c r="C3789" s="2" t="s">
        <v>5843</v>
      </c>
      <c r="D3789" s="2" t="s">
        <v>212</v>
      </c>
      <c r="E3789" s="2" t="s">
        <v>5816</v>
      </c>
      <c r="F3789" s="3"/>
    </row>
    <row r="3790" spans="1:6">
      <c r="A3790" s="2"/>
      <c r="B3790" s="2" t="s">
        <v>210</v>
      </c>
      <c r="C3790" s="2" t="s">
        <v>5844</v>
      </c>
      <c r="D3790" s="2" t="s">
        <v>212</v>
      </c>
      <c r="E3790" s="2" t="s">
        <v>5816</v>
      </c>
      <c r="F3790" s="3"/>
    </row>
    <row r="3791" spans="1:6">
      <c r="A3791" s="2"/>
      <c r="B3791" s="2" t="s">
        <v>210</v>
      </c>
      <c r="C3791" s="2" t="s">
        <v>5845</v>
      </c>
      <c r="D3791" s="2" t="s">
        <v>212</v>
      </c>
      <c r="E3791" s="2" t="s">
        <v>5816</v>
      </c>
      <c r="F3791" s="3"/>
    </row>
    <row r="3792" spans="1:6">
      <c r="A3792" s="2"/>
      <c r="B3792" s="2" t="s">
        <v>210</v>
      </c>
      <c r="C3792" s="2" t="s">
        <v>5846</v>
      </c>
      <c r="D3792" s="2" t="s">
        <v>212</v>
      </c>
      <c r="E3792" s="2" t="s">
        <v>5816</v>
      </c>
      <c r="F3792" s="3"/>
    </row>
    <row r="3793" spans="1:6">
      <c r="A3793" s="2"/>
      <c r="B3793" s="2" t="s">
        <v>210</v>
      </c>
      <c r="C3793" s="2" t="s">
        <v>5847</v>
      </c>
      <c r="D3793" s="2" t="s">
        <v>212</v>
      </c>
      <c r="E3793" s="2" t="s">
        <v>5816</v>
      </c>
      <c r="F3793" s="3"/>
    </row>
    <row r="3794" spans="1:6">
      <c r="A3794" s="2"/>
      <c r="B3794" s="2" t="s">
        <v>210</v>
      </c>
      <c r="C3794" s="2" t="s">
        <v>5848</v>
      </c>
      <c r="D3794" s="2" t="s">
        <v>212</v>
      </c>
      <c r="E3794" s="2" t="s">
        <v>5816</v>
      </c>
      <c r="F3794" s="3"/>
    </row>
    <row r="3795" spans="1:6">
      <c r="A3795" s="2"/>
      <c r="B3795" s="2" t="s">
        <v>210</v>
      </c>
      <c r="C3795" s="2" t="s">
        <v>5849</v>
      </c>
      <c r="D3795" s="2" t="s">
        <v>212</v>
      </c>
      <c r="E3795" s="2" t="s">
        <v>5816</v>
      </c>
      <c r="F3795" s="3"/>
    </row>
    <row r="3796" spans="1:6">
      <c r="A3796" s="2"/>
      <c r="B3796" s="2" t="s">
        <v>210</v>
      </c>
      <c r="C3796" s="2" t="s">
        <v>5850</v>
      </c>
      <c r="D3796" s="2" t="s">
        <v>212</v>
      </c>
      <c r="E3796" s="2" t="s">
        <v>5816</v>
      </c>
      <c r="F3796" s="3"/>
    </row>
    <row r="3797" spans="1:6">
      <c r="A3797" s="2"/>
      <c r="B3797" s="2" t="s">
        <v>210</v>
      </c>
      <c r="C3797" s="2" t="s">
        <v>5851</v>
      </c>
      <c r="D3797" s="2" t="s">
        <v>212</v>
      </c>
      <c r="E3797" s="2" t="s">
        <v>5816</v>
      </c>
      <c r="F3797" s="3"/>
    </row>
    <row r="3798" spans="1:6">
      <c r="A3798" s="2"/>
      <c r="B3798" s="2" t="s">
        <v>210</v>
      </c>
      <c r="C3798" s="2" t="s">
        <v>5852</v>
      </c>
      <c r="D3798" s="2" t="s">
        <v>212</v>
      </c>
      <c r="E3798" s="2" t="s">
        <v>5816</v>
      </c>
      <c r="F3798" s="3"/>
    </row>
    <row r="3799" spans="1:6">
      <c r="A3799" s="2"/>
      <c r="B3799" s="2" t="s">
        <v>210</v>
      </c>
      <c r="C3799" s="2" t="s">
        <v>5853</v>
      </c>
      <c r="D3799" s="2" t="s">
        <v>212</v>
      </c>
      <c r="E3799" s="2" t="s">
        <v>5816</v>
      </c>
      <c r="F3799" s="3"/>
    </row>
    <row r="3800" spans="1:6">
      <c r="A3800" s="2"/>
      <c r="B3800" s="2" t="s">
        <v>210</v>
      </c>
      <c r="C3800" s="2" t="s">
        <v>5854</v>
      </c>
      <c r="D3800" s="2" t="s">
        <v>212</v>
      </c>
      <c r="E3800" s="2" t="s">
        <v>5816</v>
      </c>
      <c r="F3800" s="3"/>
    </row>
    <row r="3801" spans="1:6">
      <c r="A3801" s="2"/>
      <c r="B3801" s="2" t="s">
        <v>210</v>
      </c>
      <c r="C3801" s="2" t="s">
        <v>5855</v>
      </c>
      <c r="D3801" s="2" t="s">
        <v>212</v>
      </c>
      <c r="E3801" s="2" t="s">
        <v>5816</v>
      </c>
      <c r="F3801" s="3"/>
    </row>
    <row r="3802" spans="1:6">
      <c r="A3802" s="2"/>
      <c r="B3802" s="2" t="s">
        <v>210</v>
      </c>
      <c r="C3802" s="2" t="s">
        <v>5856</v>
      </c>
      <c r="D3802" s="2" t="s">
        <v>212</v>
      </c>
      <c r="E3802" s="2" t="s">
        <v>5816</v>
      </c>
      <c r="F3802" s="3"/>
    </row>
    <row r="3803" spans="1:6">
      <c r="A3803" s="2"/>
      <c r="B3803" s="2" t="s">
        <v>210</v>
      </c>
      <c r="C3803" s="2" t="s">
        <v>5857</v>
      </c>
      <c r="D3803" s="2" t="s">
        <v>212</v>
      </c>
      <c r="E3803" s="2" t="s">
        <v>5816</v>
      </c>
      <c r="F3803" s="3"/>
    </row>
    <row r="3804" spans="1:6">
      <c r="A3804" s="2"/>
      <c r="B3804" s="2" t="s">
        <v>210</v>
      </c>
      <c r="C3804" s="2" t="s">
        <v>5858</v>
      </c>
      <c r="D3804" s="2" t="s">
        <v>212</v>
      </c>
      <c r="E3804" s="2" t="s">
        <v>5816</v>
      </c>
      <c r="F3804" s="3"/>
    </row>
    <row r="3805" spans="1:6">
      <c r="A3805" s="2"/>
      <c r="B3805" s="2" t="s">
        <v>210</v>
      </c>
      <c r="C3805" s="2" t="s">
        <v>5859</v>
      </c>
      <c r="D3805" s="2" t="s">
        <v>212</v>
      </c>
      <c r="E3805" s="2" t="s">
        <v>5816</v>
      </c>
      <c r="F3805" s="3"/>
    </row>
    <row r="3806" spans="1:6">
      <c r="A3806" s="2"/>
      <c r="B3806" s="2" t="s">
        <v>210</v>
      </c>
      <c r="C3806" s="2" t="s">
        <v>5860</v>
      </c>
      <c r="D3806" s="2" t="s">
        <v>212</v>
      </c>
      <c r="E3806" s="2" t="s">
        <v>5816</v>
      </c>
      <c r="F3806" s="3"/>
    </row>
    <row r="3807" spans="1:6">
      <c r="A3807" s="2"/>
      <c r="B3807" s="2" t="s">
        <v>210</v>
      </c>
      <c r="C3807" s="2" t="s">
        <v>5861</v>
      </c>
      <c r="D3807" s="2" t="s">
        <v>212</v>
      </c>
      <c r="E3807" s="2" t="s">
        <v>5816</v>
      </c>
      <c r="F3807" s="3"/>
    </row>
    <row r="3808" spans="1:6">
      <c r="A3808" s="2"/>
      <c r="B3808" s="2" t="s">
        <v>210</v>
      </c>
      <c r="C3808" s="2" t="s">
        <v>5862</v>
      </c>
      <c r="D3808" s="2" t="s">
        <v>212</v>
      </c>
      <c r="E3808" s="2" t="s">
        <v>5816</v>
      </c>
      <c r="F3808" s="3"/>
    </row>
    <row r="3809" spans="1:6">
      <c r="A3809" s="2"/>
      <c r="B3809" s="2" t="s">
        <v>210</v>
      </c>
      <c r="C3809" s="2" t="s">
        <v>5863</v>
      </c>
      <c r="D3809" s="2" t="s">
        <v>212</v>
      </c>
      <c r="E3809" s="2" t="s">
        <v>5816</v>
      </c>
      <c r="F3809" s="3"/>
    </row>
    <row r="3810" spans="1:6">
      <c r="A3810" s="2"/>
      <c r="B3810" s="2" t="s">
        <v>210</v>
      </c>
      <c r="C3810" s="2" t="s">
        <v>5864</v>
      </c>
      <c r="D3810" s="2" t="s">
        <v>212</v>
      </c>
      <c r="E3810" s="2" t="s">
        <v>5816</v>
      </c>
      <c r="F3810" s="3"/>
    </row>
    <row r="3811" spans="1:6">
      <c r="A3811" s="2"/>
      <c r="B3811" s="2" t="s">
        <v>210</v>
      </c>
      <c r="C3811" s="2" t="s">
        <v>5865</v>
      </c>
      <c r="D3811" s="2" t="s">
        <v>212</v>
      </c>
      <c r="E3811" s="2" t="s">
        <v>5816</v>
      </c>
      <c r="F3811" s="3"/>
    </row>
    <row r="3812" spans="1:6">
      <c r="A3812" s="2"/>
      <c r="B3812" s="2" t="s">
        <v>210</v>
      </c>
      <c r="C3812" s="2" t="s">
        <v>5866</v>
      </c>
      <c r="D3812" s="2" t="s">
        <v>212</v>
      </c>
      <c r="E3812" s="2" t="s">
        <v>5816</v>
      </c>
      <c r="F3812" s="3"/>
    </row>
    <row r="3813" spans="1:6">
      <c r="A3813" s="2" t="s">
        <v>5867</v>
      </c>
      <c r="B3813" s="2" t="s">
        <v>210</v>
      </c>
      <c r="C3813" s="2" t="s">
        <v>5868</v>
      </c>
      <c r="D3813" s="2" t="s">
        <v>212</v>
      </c>
      <c r="E3813" s="2" t="s">
        <v>5816</v>
      </c>
      <c r="F3813" s="3"/>
    </row>
    <row r="3814" spans="1:6">
      <c r="A3814" s="2"/>
      <c r="B3814" s="2" t="s">
        <v>210</v>
      </c>
      <c r="C3814" s="2" t="s">
        <v>5869</v>
      </c>
      <c r="D3814" s="2" t="s">
        <v>212</v>
      </c>
      <c r="E3814" s="2" t="s">
        <v>5818</v>
      </c>
      <c r="F3814" s="3"/>
    </row>
    <row r="3815" spans="1:6">
      <c r="A3815" s="2"/>
      <c r="B3815" s="2" t="s">
        <v>210</v>
      </c>
      <c r="C3815" s="2" t="s">
        <v>5869</v>
      </c>
      <c r="D3815" s="2" t="s">
        <v>212</v>
      </c>
      <c r="E3815" s="2" t="s">
        <v>5818</v>
      </c>
      <c r="F3815" s="3"/>
    </row>
    <row r="3816" spans="1:6">
      <c r="A3816" s="2"/>
      <c r="B3816" s="2" t="s">
        <v>210</v>
      </c>
      <c r="C3816" s="2" t="s">
        <v>5870</v>
      </c>
      <c r="D3816" s="2" t="s">
        <v>212</v>
      </c>
      <c r="E3816" s="2" t="s">
        <v>5818</v>
      </c>
      <c r="F3816" s="3"/>
    </row>
    <row r="3817" spans="1:6">
      <c r="A3817" s="2"/>
      <c r="B3817" s="2" t="s">
        <v>210</v>
      </c>
      <c r="C3817" s="2" t="s">
        <v>5871</v>
      </c>
      <c r="D3817" s="2" t="s">
        <v>212</v>
      </c>
      <c r="E3817" s="2" t="s">
        <v>5818</v>
      </c>
      <c r="F3817" s="3"/>
    </row>
    <row r="3818" spans="1:6">
      <c r="A3818" s="2"/>
      <c r="B3818" s="2" t="s">
        <v>210</v>
      </c>
      <c r="C3818" s="2" t="s">
        <v>5871</v>
      </c>
      <c r="D3818" s="2" t="s">
        <v>212</v>
      </c>
      <c r="E3818" s="2" t="s">
        <v>5818</v>
      </c>
      <c r="F3818" s="3"/>
    </row>
    <row r="3819" spans="1:6">
      <c r="A3819" s="2"/>
      <c r="B3819" s="2" t="s">
        <v>210</v>
      </c>
      <c r="C3819" s="2" t="s">
        <v>5872</v>
      </c>
      <c r="D3819" s="2" t="s">
        <v>212</v>
      </c>
      <c r="E3819" s="2" t="s">
        <v>5818</v>
      </c>
      <c r="F3819" s="3"/>
    </row>
    <row r="3820" spans="1:6">
      <c r="A3820" s="2"/>
      <c r="B3820" s="2" t="s">
        <v>210</v>
      </c>
      <c r="C3820" s="2" t="s">
        <v>5872</v>
      </c>
      <c r="D3820" s="2" t="s">
        <v>212</v>
      </c>
      <c r="E3820" s="2" t="s">
        <v>5818</v>
      </c>
      <c r="F3820" s="3"/>
    </row>
    <row r="3821" spans="1:6">
      <c r="A3821" s="2"/>
      <c r="B3821" s="2" t="s">
        <v>210</v>
      </c>
      <c r="C3821" s="2" t="s">
        <v>5873</v>
      </c>
      <c r="D3821" s="2" t="s">
        <v>212</v>
      </c>
      <c r="E3821" s="2" t="s">
        <v>5818</v>
      </c>
      <c r="F3821" s="3"/>
    </row>
    <row r="3822" spans="1:6">
      <c r="A3822" s="2"/>
      <c r="B3822" s="2" t="s">
        <v>210</v>
      </c>
      <c r="C3822" s="2" t="s">
        <v>5873</v>
      </c>
      <c r="D3822" s="2" t="s">
        <v>212</v>
      </c>
      <c r="E3822" s="2" t="s">
        <v>5818</v>
      </c>
      <c r="F3822" s="3"/>
    </row>
    <row r="3823" spans="1:6">
      <c r="A3823" s="2"/>
      <c r="B3823" s="2" t="s">
        <v>210</v>
      </c>
      <c r="C3823" s="2" t="s">
        <v>5874</v>
      </c>
      <c r="D3823" s="2" t="s">
        <v>212</v>
      </c>
      <c r="E3823" s="2" t="s">
        <v>5818</v>
      </c>
      <c r="F3823" s="3"/>
    </row>
    <row r="3824" spans="1:6">
      <c r="A3824" s="2"/>
      <c r="B3824" s="2" t="s">
        <v>210</v>
      </c>
      <c r="C3824" s="2" t="s">
        <v>5874</v>
      </c>
      <c r="D3824" s="2" t="s">
        <v>212</v>
      </c>
      <c r="E3824" s="2" t="s">
        <v>5818</v>
      </c>
      <c r="F3824" s="3"/>
    </row>
    <row r="3825" spans="1:6">
      <c r="A3825" s="2"/>
      <c r="B3825" s="2" t="s">
        <v>210</v>
      </c>
      <c r="C3825" s="2" t="s">
        <v>5875</v>
      </c>
      <c r="D3825" s="2" t="s">
        <v>212</v>
      </c>
      <c r="E3825" s="2" t="s">
        <v>5818</v>
      </c>
      <c r="F3825" s="3"/>
    </row>
    <row r="3826" spans="1:6">
      <c r="A3826" s="2"/>
      <c r="B3826" s="2" t="s">
        <v>210</v>
      </c>
      <c r="C3826" s="2" t="s">
        <v>5875</v>
      </c>
      <c r="D3826" s="2" t="s">
        <v>212</v>
      </c>
      <c r="E3826" s="2" t="s">
        <v>5818</v>
      </c>
      <c r="F3826" s="3"/>
    </row>
    <row r="3827" spans="1:6">
      <c r="A3827" s="2"/>
      <c r="B3827" s="2" t="s">
        <v>210</v>
      </c>
      <c r="C3827" s="2" t="s">
        <v>5876</v>
      </c>
      <c r="D3827" s="2" t="s">
        <v>212</v>
      </c>
      <c r="E3827" s="2" t="s">
        <v>5816</v>
      </c>
      <c r="F3827" s="3"/>
    </row>
    <row r="3828" spans="1:6">
      <c r="A3828" s="2" t="s">
        <v>5877</v>
      </c>
      <c r="B3828" s="2" t="s">
        <v>210</v>
      </c>
      <c r="C3828" s="2" t="s">
        <v>5878</v>
      </c>
      <c r="D3828" s="2" t="s">
        <v>212</v>
      </c>
      <c r="E3828" s="2" t="s">
        <v>5816</v>
      </c>
      <c r="F3828" s="3"/>
    </row>
    <row r="3829" spans="1:6">
      <c r="A3829" s="2" t="s">
        <v>5879</v>
      </c>
      <c r="B3829" s="2" t="s">
        <v>210</v>
      </c>
      <c r="C3829" s="2" t="s">
        <v>5880</v>
      </c>
      <c r="D3829" s="2" t="s">
        <v>212</v>
      </c>
      <c r="E3829" s="2" t="s">
        <v>5816</v>
      </c>
      <c r="F3829" s="3"/>
    </row>
    <row r="3830" spans="1:6">
      <c r="A3830" s="2"/>
      <c r="B3830" s="2" t="s">
        <v>210</v>
      </c>
      <c r="C3830" s="2" t="s">
        <v>5881</v>
      </c>
      <c r="D3830" s="2" t="s">
        <v>212</v>
      </c>
      <c r="E3830" s="2" t="s">
        <v>5816</v>
      </c>
      <c r="F3830" s="3"/>
    </row>
    <row r="3831" spans="1:6">
      <c r="A3831" s="2"/>
      <c r="B3831" s="2" t="s">
        <v>210</v>
      </c>
      <c r="C3831" s="2" t="s">
        <v>5882</v>
      </c>
      <c r="D3831" s="2" t="s">
        <v>212</v>
      </c>
      <c r="E3831" s="2" t="s">
        <v>5816</v>
      </c>
      <c r="F3831" s="3"/>
    </row>
    <row r="3832" spans="1:6">
      <c r="A3832" s="2"/>
      <c r="B3832" s="2" t="s">
        <v>210</v>
      </c>
      <c r="C3832" s="2" t="s">
        <v>5883</v>
      </c>
      <c r="D3832" s="2" t="s">
        <v>212</v>
      </c>
      <c r="E3832" s="2" t="s">
        <v>5816</v>
      </c>
      <c r="F3832" s="3"/>
    </row>
    <row r="3833" spans="1:6">
      <c r="A3833" s="2"/>
      <c r="B3833" s="2" t="s">
        <v>210</v>
      </c>
      <c r="C3833" s="2" t="s">
        <v>5884</v>
      </c>
      <c r="D3833" s="2" t="s">
        <v>212</v>
      </c>
      <c r="E3833" s="2" t="s">
        <v>5816</v>
      </c>
      <c r="F3833" s="3"/>
    </row>
    <row r="3834" spans="1:6">
      <c r="A3834" s="2"/>
      <c r="B3834" s="2" t="s">
        <v>210</v>
      </c>
      <c r="C3834" s="2" t="s">
        <v>5885</v>
      </c>
      <c r="D3834" s="2" t="s">
        <v>212</v>
      </c>
      <c r="E3834" s="2" t="s">
        <v>5816</v>
      </c>
      <c r="F3834" s="3"/>
    </row>
    <row r="3835" spans="1:6">
      <c r="A3835" s="2"/>
      <c r="B3835" s="2" t="s">
        <v>210</v>
      </c>
      <c r="C3835" s="2" t="s">
        <v>5886</v>
      </c>
      <c r="D3835" s="2" t="s">
        <v>212</v>
      </c>
      <c r="E3835" s="2" t="s">
        <v>5816</v>
      </c>
      <c r="F3835" s="3"/>
    </row>
    <row r="3836" spans="1:6">
      <c r="A3836" s="2" t="s">
        <v>5887</v>
      </c>
      <c r="B3836" s="2" t="s">
        <v>210</v>
      </c>
      <c r="C3836" s="2" t="s">
        <v>5888</v>
      </c>
      <c r="D3836" s="2" t="s">
        <v>212</v>
      </c>
      <c r="E3836" s="2" t="s">
        <v>5816</v>
      </c>
      <c r="F3836" s="3"/>
    </row>
    <row r="3837" spans="1:6">
      <c r="A3837" s="2" t="s">
        <v>5889</v>
      </c>
      <c r="B3837" s="2" t="s">
        <v>210</v>
      </c>
      <c r="C3837" s="2" t="s">
        <v>5890</v>
      </c>
      <c r="D3837" s="2" t="s">
        <v>212</v>
      </c>
      <c r="E3837" s="2" t="s">
        <v>5816</v>
      </c>
      <c r="F3837" s="3"/>
    </row>
    <row r="3838" spans="1:6">
      <c r="A3838" s="2"/>
      <c r="B3838" s="2" t="s">
        <v>210</v>
      </c>
      <c r="C3838" s="2" t="s">
        <v>5891</v>
      </c>
      <c r="D3838" s="2" t="s">
        <v>212</v>
      </c>
      <c r="E3838" s="2" t="s">
        <v>5816</v>
      </c>
      <c r="F3838" s="3"/>
    </row>
    <row r="3839" spans="1:6">
      <c r="A3839" s="2" t="s">
        <v>5892</v>
      </c>
      <c r="B3839" s="2" t="s">
        <v>210</v>
      </c>
      <c r="C3839" s="2" t="s">
        <v>5893</v>
      </c>
      <c r="D3839" s="2" t="s">
        <v>212</v>
      </c>
      <c r="E3839" s="2" t="s">
        <v>5816</v>
      </c>
      <c r="F3839" s="3"/>
    </row>
    <row r="3840" spans="1:6">
      <c r="A3840" s="2"/>
      <c r="B3840" s="2" t="s">
        <v>210</v>
      </c>
      <c r="C3840" s="2" t="s">
        <v>5894</v>
      </c>
      <c r="D3840" s="2" t="s">
        <v>212</v>
      </c>
      <c r="E3840" s="2" t="s">
        <v>5816</v>
      </c>
      <c r="F3840" s="3"/>
    </row>
    <row r="3841" spans="1:6">
      <c r="A3841" s="2"/>
      <c r="B3841" s="2" t="s">
        <v>210</v>
      </c>
      <c r="C3841" s="2" t="s">
        <v>5895</v>
      </c>
      <c r="D3841" s="2" t="s">
        <v>212</v>
      </c>
      <c r="E3841" s="2" t="s">
        <v>5816</v>
      </c>
      <c r="F3841" s="3"/>
    </row>
    <row r="3842" spans="1:6">
      <c r="A3842" s="2"/>
      <c r="B3842" s="2" t="s">
        <v>210</v>
      </c>
      <c r="C3842" s="2" t="s">
        <v>5896</v>
      </c>
      <c r="D3842" s="2" t="s">
        <v>212</v>
      </c>
      <c r="E3842" s="2" t="s">
        <v>5816</v>
      </c>
      <c r="F3842" s="3"/>
    </row>
    <row r="3843" spans="1:6">
      <c r="A3843" s="2"/>
      <c r="B3843" s="2" t="s">
        <v>210</v>
      </c>
      <c r="C3843" s="2" t="s">
        <v>5897</v>
      </c>
      <c r="D3843" s="2" t="s">
        <v>212</v>
      </c>
      <c r="E3843" s="2" t="s">
        <v>5816</v>
      </c>
      <c r="F3843" s="3"/>
    </row>
    <row r="3844" spans="1:6">
      <c r="A3844" s="2"/>
      <c r="B3844" s="2" t="s">
        <v>210</v>
      </c>
      <c r="C3844" s="2" t="s">
        <v>5898</v>
      </c>
      <c r="D3844" s="2" t="s">
        <v>212</v>
      </c>
      <c r="E3844" s="2" t="s">
        <v>5816</v>
      </c>
      <c r="F3844" s="3"/>
    </row>
    <row r="3845" spans="1:6">
      <c r="A3845" s="2"/>
      <c r="B3845" s="2" t="s">
        <v>210</v>
      </c>
      <c r="C3845" s="2" t="s">
        <v>5899</v>
      </c>
      <c r="D3845" s="2" t="s">
        <v>212</v>
      </c>
      <c r="E3845" s="2" t="s">
        <v>5816</v>
      </c>
      <c r="F3845" s="3"/>
    </row>
    <row r="3846" spans="1:6">
      <c r="A3846" s="2"/>
      <c r="B3846" s="2" t="s">
        <v>210</v>
      </c>
      <c r="C3846" s="2" t="s">
        <v>5900</v>
      </c>
      <c r="D3846" s="2" t="s">
        <v>212</v>
      </c>
      <c r="E3846" s="2" t="s">
        <v>5816</v>
      </c>
      <c r="F3846" s="3"/>
    </row>
    <row r="3847" spans="1:6">
      <c r="A3847" s="2"/>
      <c r="B3847" s="2" t="s">
        <v>210</v>
      </c>
      <c r="C3847" s="2" t="s">
        <v>5901</v>
      </c>
      <c r="D3847" s="2" t="s">
        <v>212</v>
      </c>
      <c r="E3847" s="2" t="s">
        <v>5816</v>
      </c>
      <c r="F3847" s="3"/>
    </row>
    <row r="3848" spans="1:6">
      <c r="A3848" s="2"/>
      <c r="B3848" s="2" t="s">
        <v>210</v>
      </c>
      <c r="C3848" s="2" t="s">
        <v>5902</v>
      </c>
      <c r="D3848" s="2" t="s">
        <v>212</v>
      </c>
      <c r="E3848" s="2" t="s">
        <v>5816</v>
      </c>
      <c r="F3848" s="3"/>
    </row>
    <row r="3849" spans="1:6">
      <c r="A3849" s="2"/>
      <c r="B3849" s="2" t="s">
        <v>210</v>
      </c>
      <c r="C3849" s="2" t="s">
        <v>5903</v>
      </c>
      <c r="D3849" s="2" t="s">
        <v>212</v>
      </c>
      <c r="E3849" s="2" t="s">
        <v>5816</v>
      </c>
      <c r="F3849" s="3"/>
    </row>
    <row r="3850" spans="1:6">
      <c r="A3850" s="2" t="s">
        <v>5904</v>
      </c>
      <c r="B3850" s="2" t="s">
        <v>210</v>
      </c>
      <c r="C3850" s="2" t="s">
        <v>5905</v>
      </c>
      <c r="D3850" s="2" t="s">
        <v>212</v>
      </c>
      <c r="E3850" s="2" t="s">
        <v>5816</v>
      </c>
      <c r="F3850" s="3"/>
    </row>
    <row r="3851" spans="1:6">
      <c r="A3851" s="2" t="s">
        <v>5906</v>
      </c>
      <c r="B3851" s="2" t="s">
        <v>210</v>
      </c>
      <c r="C3851" s="2" t="s">
        <v>5907</v>
      </c>
      <c r="D3851" s="2" t="s">
        <v>212</v>
      </c>
      <c r="E3851" s="2" t="s">
        <v>5816</v>
      </c>
      <c r="F3851" s="3"/>
    </row>
    <row r="3852" spans="1:6">
      <c r="A3852" s="2" t="s">
        <v>5908</v>
      </c>
      <c r="B3852" s="2" t="s">
        <v>210</v>
      </c>
      <c r="C3852" s="2" t="s">
        <v>5909</v>
      </c>
      <c r="D3852" s="2" t="s">
        <v>212</v>
      </c>
      <c r="E3852" s="2" t="s">
        <v>5816</v>
      </c>
      <c r="F3852" s="3"/>
    </row>
    <row r="3853" spans="1:6">
      <c r="A3853" s="2" t="s">
        <v>5910</v>
      </c>
      <c r="B3853" s="2" t="s">
        <v>210</v>
      </c>
      <c r="C3853" s="2" t="s">
        <v>5911</v>
      </c>
      <c r="D3853" s="2" t="s">
        <v>212</v>
      </c>
      <c r="E3853" s="2" t="s">
        <v>5816</v>
      </c>
      <c r="F3853" s="3"/>
    </row>
    <row r="3854" spans="1:6">
      <c r="A3854" s="2" t="s">
        <v>5912</v>
      </c>
      <c r="B3854" s="2" t="s">
        <v>210</v>
      </c>
      <c r="C3854" s="2" t="s">
        <v>5913</v>
      </c>
      <c r="D3854" s="2" t="s">
        <v>212</v>
      </c>
      <c r="E3854" s="2" t="s">
        <v>5816</v>
      </c>
      <c r="F3854" s="3"/>
    </row>
    <row r="3855" spans="1:6">
      <c r="A3855" s="2" t="s">
        <v>5914</v>
      </c>
      <c r="B3855" s="2" t="s">
        <v>210</v>
      </c>
      <c r="C3855" s="2" t="s">
        <v>5915</v>
      </c>
      <c r="D3855" s="2" t="s">
        <v>212</v>
      </c>
      <c r="E3855" s="2" t="s">
        <v>5816</v>
      </c>
      <c r="F3855" s="3"/>
    </row>
    <row r="3856" spans="1:6">
      <c r="A3856" s="2" t="s">
        <v>5916</v>
      </c>
      <c r="B3856" s="2" t="s">
        <v>210</v>
      </c>
      <c r="C3856" s="2" t="s">
        <v>5917</v>
      </c>
      <c r="D3856" s="2" t="s">
        <v>212</v>
      </c>
      <c r="E3856" s="2" t="s">
        <v>5816</v>
      </c>
      <c r="F3856" s="3"/>
    </row>
    <row r="3857" spans="1:6">
      <c r="A3857" s="2" t="s">
        <v>5918</v>
      </c>
      <c r="B3857" s="2" t="s">
        <v>210</v>
      </c>
      <c r="C3857" s="2" t="s">
        <v>5919</v>
      </c>
      <c r="D3857" s="2" t="s">
        <v>212</v>
      </c>
      <c r="E3857" s="2" t="s">
        <v>5816</v>
      </c>
      <c r="F3857" s="3"/>
    </row>
    <row r="3858" spans="1:6">
      <c r="A3858" s="2"/>
      <c r="B3858" s="2" t="s">
        <v>210</v>
      </c>
      <c r="C3858" s="2" t="s">
        <v>5920</v>
      </c>
      <c r="D3858" s="2" t="s">
        <v>212</v>
      </c>
      <c r="E3858" s="2" t="s">
        <v>5816</v>
      </c>
      <c r="F3858" s="3"/>
    </row>
    <row r="3859" spans="1:6">
      <c r="A3859" s="2"/>
      <c r="B3859" s="2" t="s">
        <v>210</v>
      </c>
      <c r="C3859" s="2" t="s">
        <v>5921</v>
      </c>
      <c r="D3859" s="2" t="s">
        <v>212</v>
      </c>
      <c r="E3859" s="2" t="s">
        <v>5816</v>
      </c>
      <c r="F3859" s="3"/>
    </row>
    <row r="3860" spans="1:6">
      <c r="A3860" s="2"/>
      <c r="B3860" s="2" t="s">
        <v>210</v>
      </c>
      <c r="C3860" s="2" t="s">
        <v>5922</v>
      </c>
      <c r="D3860" s="2" t="s">
        <v>212</v>
      </c>
      <c r="E3860" s="2" t="s">
        <v>5816</v>
      </c>
      <c r="F3860" s="3"/>
    </row>
    <row r="3861" spans="1:6">
      <c r="A3861" s="2"/>
      <c r="B3861" s="2" t="s">
        <v>210</v>
      </c>
      <c r="C3861" s="2" t="s">
        <v>5923</v>
      </c>
      <c r="D3861" s="2" t="s">
        <v>212</v>
      </c>
      <c r="E3861" s="2" t="s">
        <v>5816</v>
      </c>
      <c r="F3861" s="3"/>
    </row>
    <row r="3862" spans="1:6">
      <c r="A3862" s="2"/>
      <c r="B3862" s="2" t="s">
        <v>210</v>
      </c>
      <c r="C3862" s="2" t="s">
        <v>5924</v>
      </c>
      <c r="D3862" s="2" t="s">
        <v>212</v>
      </c>
      <c r="E3862" s="2" t="s">
        <v>5816</v>
      </c>
      <c r="F3862" s="3"/>
    </row>
    <row r="3863" spans="1:6">
      <c r="A3863" s="2"/>
      <c r="B3863" s="2" t="s">
        <v>210</v>
      </c>
      <c r="C3863" s="2" t="s">
        <v>5925</v>
      </c>
      <c r="D3863" s="2" t="s">
        <v>212</v>
      </c>
      <c r="E3863" s="2" t="s">
        <v>5816</v>
      </c>
      <c r="F3863" s="3"/>
    </row>
    <row r="3864" spans="1:6">
      <c r="A3864" s="2"/>
      <c r="B3864" s="2" t="s">
        <v>210</v>
      </c>
      <c r="C3864" s="2" t="s">
        <v>5926</v>
      </c>
      <c r="D3864" s="2" t="s">
        <v>212</v>
      </c>
      <c r="E3864" s="2" t="s">
        <v>5816</v>
      </c>
      <c r="F3864" s="3"/>
    </row>
    <row r="3865" spans="1:6">
      <c r="A3865" s="2" t="s">
        <v>5927</v>
      </c>
      <c r="B3865" s="2" t="s">
        <v>210</v>
      </c>
      <c r="C3865" s="2" t="s">
        <v>5928</v>
      </c>
      <c r="D3865" s="2" t="s">
        <v>212</v>
      </c>
      <c r="E3865" s="2" t="s">
        <v>5816</v>
      </c>
      <c r="F3865" s="3"/>
    </row>
    <row r="3866" spans="1:6">
      <c r="A3866" s="2"/>
      <c r="B3866" s="2" t="s">
        <v>210</v>
      </c>
      <c r="C3866" s="2" t="s">
        <v>5929</v>
      </c>
      <c r="D3866" s="2" t="s">
        <v>212</v>
      </c>
      <c r="E3866" s="2" t="s">
        <v>5816</v>
      </c>
      <c r="F3866" s="3"/>
    </row>
    <row r="3867" spans="1:6">
      <c r="A3867" s="2"/>
      <c r="B3867" s="2" t="s">
        <v>210</v>
      </c>
      <c r="C3867" s="2" t="s">
        <v>5930</v>
      </c>
      <c r="D3867" s="2" t="s">
        <v>212</v>
      </c>
      <c r="E3867" s="2" t="s">
        <v>5816</v>
      </c>
      <c r="F3867" s="3"/>
    </row>
    <row r="3868" spans="1:6">
      <c r="A3868" s="2"/>
      <c r="B3868" s="2" t="s">
        <v>210</v>
      </c>
      <c r="C3868" s="2" t="s">
        <v>5931</v>
      </c>
      <c r="D3868" s="2" t="s">
        <v>212</v>
      </c>
      <c r="E3868" s="2" t="s">
        <v>5816</v>
      </c>
      <c r="F3868" s="3"/>
    </row>
    <row r="3869" spans="1:6">
      <c r="A3869" s="2"/>
      <c r="B3869" s="2" t="s">
        <v>210</v>
      </c>
      <c r="C3869" s="2" t="s">
        <v>5932</v>
      </c>
      <c r="D3869" s="2" t="s">
        <v>212</v>
      </c>
      <c r="E3869" s="2" t="s">
        <v>5816</v>
      </c>
      <c r="F3869" s="3"/>
    </row>
    <row r="3870" spans="1:6">
      <c r="A3870" s="2"/>
      <c r="B3870" s="2" t="s">
        <v>210</v>
      </c>
      <c r="C3870" s="2" t="s">
        <v>5933</v>
      </c>
      <c r="D3870" s="2" t="s">
        <v>212</v>
      </c>
      <c r="E3870" s="2" t="s">
        <v>5816</v>
      </c>
      <c r="F3870" s="3"/>
    </row>
    <row r="3871" spans="1:6">
      <c r="A3871" s="2" t="s">
        <v>5934</v>
      </c>
      <c r="B3871" s="2" t="s">
        <v>210</v>
      </c>
      <c r="C3871" s="2" t="s">
        <v>5935</v>
      </c>
      <c r="D3871" s="2" t="s">
        <v>212</v>
      </c>
      <c r="E3871" s="2" t="s">
        <v>5816</v>
      </c>
      <c r="F3871" s="3"/>
    </row>
    <row r="3872" spans="1:6">
      <c r="A3872" s="2"/>
      <c r="B3872" s="2" t="s">
        <v>210</v>
      </c>
      <c r="C3872" s="2" t="s">
        <v>5936</v>
      </c>
      <c r="D3872" s="2" t="s">
        <v>212</v>
      </c>
      <c r="E3872" s="2" t="s">
        <v>5816</v>
      </c>
      <c r="F3872" s="3"/>
    </row>
    <row r="3873" spans="1:6">
      <c r="A3873" s="2"/>
      <c r="B3873" s="2" t="s">
        <v>210</v>
      </c>
      <c r="C3873" s="2" t="s">
        <v>5937</v>
      </c>
      <c r="D3873" s="2" t="s">
        <v>212</v>
      </c>
      <c r="E3873" s="2" t="s">
        <v>5816</v>
      </c>
      <c r="F3873" s="3"/>
    </row>
    <row r="3874" spans="1:6">
      <c r="A3874" s="2"/>
      <c r="B3874" s="2" t="s">
        <v>210</v>
      </c>
      <c r="C3874" s="2" t="s">
        <v>5938</v>
      </c>
      <c r="D3874" s="2" t="s">
        <v>212</v>
      </c>
      <c r="E3874" s="2" t="s">
        <v>5816</v>
      </c>
      <c r="F3874" s="3"/>
    </row>
    <row r="3875" spans="1:6">
      <c r="A3875" s="2"/>
      <c r="B3875" s="2" t="s">
        <v>210</v>
      </c>
      <c r="C3875" s="2" t="s">
        <v>5939</v>
      </c>
      <c r="D3875" s="2" t="s">
        <v>212</v>
      </c>
      <c r="E3875" s="2" t="s">
        <v>5816</v>
      </c>
      <c r="F3875" s="3"/>
    </row>
    <row r="3876" spans="1:6">
      <c r="A3876" s="2"/>
      <c r="B3876" s="2" t="s">
        <v>210</v>
      </c>
      <c r="C3876" s="2" t="s">
        <v>5940</v>
      </c>
      <c r="D3876" s="2" t="s">
        <v>212</v>
      </c>
      <c r="E3876" s="2" t="s">
        <v>5816</v>
      </c>
      <c r="F3876" s="3"/>
    </row>
    <row r="3877" spans="1:6">
      <c r="A3877" s="2"/>
      <c r="B3877" s="2" t="s">
        <v>210</v>
      </c>
      <c r="C3877" s="2" t="s">
        <v>5941</v>
      </c>
      <c r="D3877" s="2" t="s">
        <v>212</v>
      </c>
      <c r="E3877" s="2" t="s">
        <v>5816</v>
      </c>
      <c r="F3877" s="3"/>
    </row>
    <row r="3878" spans="1:6">
      <c r="A3878" s="2"/>
      <c r="B3878" s="2" t="s">
        <v>210</v>
      </c>
      <c r="C3878" s="2" t="s">
        <v>5942</v>
      </c>
      <c r="D3878" s="2" t="s">
        <v>212</v>
      </c>
      <c r="E3878" s="2" t="s">
        <v>5816</v>
      </c>
      <c r="F3878" s="3"/>
    </row>
    <row r="3879" spans="1:6">
      <c r="A3879" s="2"/>
      <c r="B3879" s="2" t="s">
        <v>210</v>
      </c>
      <c r="C3879" s="2" t="s">
        <v>5943</v>
      </c>
      <c r="D3879" s="2" t="s">
        <v>212</v>
      </c>
      <c r="E3879" s="2" t="s">
        <v>5816</v>
      </c>
      <c r="F3879" s="3"/>
    </row>
    <row r="3880" spans="1:6">
      <c r="A3880" s="2"/>
      <c r="B3880" s="2" t="s">
        <v>210</v>
      </c>
      <c r="C3880" s="2" t="s">
        <v>5944</v>
      </c>
      <c r="D3880" s="2" t="s">
        <v>212</v>
      </c>
      <c r="E3880" s="2" t="s">
        <v>5816</v>
      </c>
      <c r="F3880" s="3"/>
    </row>
    <row r="3881" spans="1:6">
      <c r="A3881" s="2" t="s">
        <v>5945</v>
      </c>
      <c r="B3881" s="2" t="s">
        <v>210</v>
      </c>
      <c r="C3881" s="2" t="s">
        <v>5946</v>
      </c>
      <c r="D3881" s="2" t="s">
        <v>212</v>
      </c>
      <c r="E3881" s="2" t="s">
        <v>5816</v>
      </c>
      <c r="F3881" s="3"/>
    </row>
    <row r="3882" spans="1:6">
      <c r="A3882" s="2"/>
      <c r="B3882" s="2" t="s">
        <v>210</v>
      </c>
      <c r="C3882" s="2" t="s">
        <v>5947</v>
      </c>
      <c r="D3882" s="2" t="s">
        <v>212</v>
      </c>
      <c r="E3882" s="2" t="s">
        <v>5816</v>
      </c>
      <c r="F3882" s="3"/>
    </row>
    <row r="3883" spans="1:6">
      <c r="A3883" s="2" t="s">
        <v>5948</v>
      </c>
      <c r="B3883" s="2" t="s">
        <v>210</v>
      </c>
      <c r="C3883" s="2" t="s">
        <v>5949</v>
      </c>
      <c r="D3883" s="2" t="s">
        <v>212</v>
      </c>
      <c r="E3883" s="2" t="s">
        <v>5816</v>
      </c>
      <c r="F3883" s="3"/>
    </row>
    <row r="3884" spans="1:6">
      <c r="A3884" s="2" t="s">
        <v>5950</v>
      </c>
      <c r="B3884" s="2" t="s">
        <v>210</v>
      </c>
      <c r="C3884" s="2" t="s">
        <v>5951</v>
      </c>
      <c r="D3884" s="2" t="s">
        <v>212</v>
      </c>
      <c r="E3884" s="2" t="s">
        <v>5816</v>
      </c>
      <c r="F3884" s="3"/>
    </row>
    <row r="3885" spans="1:6">
      <c r="A3885" s="2" t="s">
        <v>5952</v>
      </c>
      <c r="B3885" s="2" t="s">
        <v>210</v>
      </c>
      <c r="C3885" s="2" t="s">
        <v>5953</v>
      </c>
      <c r="D3885" s="2" t="s">
        <v>212</v>
      </c>
      <c r="E3885" s="2" t="s">
        <v>5816</v>
      </c>
      <c r="F3885" s="3"/>
    </row>
    <row r="3886" spans="1:6">
      <c r="A3886" s="2"/>
      <c r="B3886" s="2" t="s">
        <v>210</v>
      </c>
      <c r="C3886" s="2" t="s">
        <v>5954</v>
      </c>
      <c r="D3886" s="2" t="s">
        <v>212</v>
      </c>
      <c r="E3886" s="2" t="s">
        <v>5816</v>
      </c>
      <c r="F3886" s="3"/>
    </row>
    <row r="3887" spans="1:6">
      <c r="A3887" s="2"/>
      <c r="B3887" s="2" t="s">
        <v>210</v>
      </c>
      <c r="C3887" s="2" t="s">
        <v>5955</v>
      </c>
      <c r="D3887" s="2" t="s">
        <v>212</v>
      </c>
      <c r="E3887" s="2" t="s">
        <v>5816</v>
      </c>
      <c r="F3887" s="3"/>
    </row>
    <row r="3888" spans="1:6">
      <c r="A3888" s="2"/>
      <c r="B3888" s="2" t="s">
        <v>210</v>
      </c>
      <c r="C3888" s="2" t="s">
        <v>5956</v>
      </c>
      <c r="D3888" s="2" t="s">
        <v>212</v>
      </c>
      <c r="E3888" s="2" t="s">
        <v>5816</v>
      </c>
      <c r="F3888" s="3"/>
    </row>
    <row r="3889" spans="1:6">
      <c r="A3889" s="2"/>
      <c r="B3889" s="2" t="s">
        <v>210</v>
      </c>
      <c r="C3889" s="2" t="s">
        <v>5957</v>
      </c>
      <c r="D3889" s="2" t="s">
        <v>212</v>
      </c>
      <c r="E3889" s="2" t="s">
        <v>5816</v>
      </c>
      <c r="F3889" s="3"/>
    </row>
    <row r="3890" spans="1:6">
      <c r="A3890" s="2" t="s">
        <v>5958</v>
      </c>
      <c r="B3890" s="2" t="s">
        <v>210</v>
      </c>
      <c r="C3890" s="2" t="s">
        <v>5959</v>
      </c>
      <c r="D3890" s="2" t="s">
        <v>212</v>
      </c>
      <c r="E3890" s="2" t="s">
        <v>5816</v>
      </c>
      <c r="F3890" s="3"/>
    </row>
    <row r="3891" spans="1:6">
      <c r="A3891" s="2" t="s">
        <v>5960</v>
      </c>
      <c r="B3891" s="2" t="s">
        <v>210</v>
      </c>
      <c r="C3891" s="2" t="s">
        <v>5961</v>
      </c>
      <c r="D3891" s="2" t="s">
        <v>212</v>
      </c>
      <c r="E3891" s="2" t="s">
        <v>5816</v>
      </c>
      <c r="F3891" s="3"/>
    </row>
    <row r="3892" spans="1:6">
      <c r="A3892" s="2"/>
      <c r="B3892" s="2" t="s">
        <v>210</v>
      </c>
      <c r="C3892" s="2" t="s">
        <v>5962</v>
      </c>
      <c r="D3892" s="2" t="s">
        <v>212</v>
      </c>
      <c r="E3892" s="2" t="s">
        <v>5816</v>
      </c>
      <c r="F3892" s="3"/>
    </row>
    <row r="3893" spans="1:6">
      <c r="A3893" s="2" t="s">
        <v>5963</v>
      </c>
      <c r="B3893" s="2" t="s">
        <v>210</v>
      </c>
      <c r="C3893" s="2" t="s">
        <v>5964</v>
      </c>
      <c r="D3893" s="2" t="s">
        <v>212</v>
      </c>
      <c r="E3893" s="2" t="s">
        <v>5816</v>
      </c>
      <c r="F3893" s="3"/>
    </row>
    <row r="3894" spans="1:6">
      <c r="A3894" s="2" t="s">
        <v>5963</v>
      </c>
      <c r="B3894" s="2" t="s">
        <v>210</v>
      </c>
      <c r="C3894" s="2" t="s">
        <v>5964</v>
      </c>
      <c r="D3894" s="2" t="s">
        <v>212</v>
      </c>
      <c r="E3894" s="2" t="s">
        <v>5816</v>
      </c>
      <c r="F3894" s="3"/>
    </row>
    <row r="3895" spans="1:6">
      <c r="A3895" s="2" t="s">
        <v>5965</v>
      </c>
      <c r="B3895" s="2" t="s">
        <v>210</v>
      </c>
      <c r="C3895" s="2" t="s">
        <v>5966</v>
      </c>
      <c r="D3895" s="2" t="s">
        <v>212</v>
      </c>
      <c r="E3895" s="2" t="s">
        <v>5816</v>
      </c>
      <c r="F3895" s="3"/>
    </row>
    <row r="3896" spans="1:6">
      <c r="A3896" s="2" t="s">
        <v>5967</v>
      </c>
      <c r="B3896" s="2" t="s">
        <v>210</v>
      </c>
      <c r="C3896" s="2" t="s">
        <v>5968</v>
      </c>
      <c r="D3896" s="2" t="s">
        <v>212</v>
      </c>
      <c r="E3896" s="2" t="s">
        <v>5816</v>
      </c>
      <c r="F3896" s="3"/>
    </row>
    <row r="3897" spans="1:6">
      <c r="A3897" s="2"/>
      <c r="B3897" s="2" t="s">
        <v>210</v>
      </c>
      <c r="C3897" s="2" t="s">
        <v>5969</v>
      </c>
      <c r="D3897" s="2" t="s">
        <v>212</v>
      </c>
      <c r="E3897" s="2" t="s">
        <v>5818</v>
      </c>
      <c r="F3897" s="3"/>
    </row>
    <row r="3898" spans="1:6">
      <c r="A3898" s="2"/>
      <c r="B3898" s="2" t="s">
        <v>210</v>
      </c>
      <c r="C3898" s="2" t="s">
        <v>5969</v>
      </c>
      <c r="D3898" s="2" t="s">
        <v>212</v>
      </c>
      <c r="E3898" s="2" t="s">
        <v>5818</v>
      </c>
      <c r="F3898" s="3"/>
    </row>
    <row r="3899" spans="1:6">
      <c r="A3899" s="2"/>
      <c r="B3899" s="2" t="s">
        <v>210</v>
      </c>
      <c r="C3899" s="2" t="s">
        <v>5970</v>
      </c>
      <c r="D3899" s="2" t="s">
        <v>212</v>
      </c>
      <c r="E3899" s="2" t="s">
        <v>5818</v>
      </c>
      <c r="F3899" s="3"/>
    </row>
    <row r="3900" spans="1:6">
      <c r="A3900" s="2"/>
      <c r="B3900" s="2" t="s">
        <v>210</v>
      </c>
      <c r="C3900" s="2" t="s">
        <v>5970</v>
      </c>
      <c r="D3900" s="2" t="s">
        <v>212</v>
      </c>
      <c r="E3900" s="2" t="s">
        <v>5818</v>
      </c>
      <c r="F3900" s="3"/>
    </row>
    <row r="3901" spans="1:6">
      <c r="A3901" s="2" t="s">
        <v>5971</v>
      </c>
      <c r="B3901" s="2" t="s">
        <v>210</v>
      </c>
      <c r="C3901" s="2" t="s">
        <v>5972</v>
      </c>
      <c r="D3901" s="2" t="s">
        <v>212</v>
      </c>
      <c r="E3901" s="2" t="s">
        <v>5816</v>
      </c>
      <c r="F3901" s="3"/>
    </row>
    <row r="3902" spans="1:6">
      <c r="A3902" s="2"/>
      <c r="B3902" s="2" t="s">
        <v>210</v>
      </c>
      <c r="C3902" s="2" t="s">
        <v>5973</v>
      </c>
      <c r="D3902" s="2" t="s">
        <v>212</v>
      </c>
      <c r="E3902" s="2" t="s">
        <v>5816</v>
      </c>
      <c r="F3902" s="3"/>
    </row>
    <row r="3903" spans="1:6">
      <c r="A3903" s="2"/>
      <c r="B3903" s="2" t="s">
        <v>210</v>
      </c>
      <c r="C3903" s="2" t="s">
        <v>5974</v>
      </c>
      <c r="D3903" s="2" t="s">
        <v>212</v>
      </c>
      <c r="E3903" s="2" t="s">
        <v>5816</v>
      </c>
      <c r="F3903" s="3"/>
    </row>
    <row r="3904" spans="1:6">
      <c r="A3904" s="2"/>
      <c r="B3904" s="2" t="s">
        <v>210</v>
      </c>
      <c r="C3904" s="2" t="s">
        <v>5975</v>
      </c>
      <c r="D3904" s="2" t="s">
        <v>212</v>
      </c>
      <c r="E3904" s="2" t="s">
        <v>5816</v>
      </c>
      <c r="F3904" s="3"/>
    </row>
    <row r="3905" spans="1:6">
      <c r="A3905" s="2"/>
      <c r="B3905" s="2" t="s">
        <v>210</v>
      </c>
      <c r="C3905" s="2" t="s">
        <v>5976</v>
      </c>
      <c r="D3905" s="2" t="s">
        <v>212</v>
      </c>
      <c r="E3905" s="2" t="s">
        <v>5816</v>
      </c>
      <c r="F3905" s="3"/>
    </row>
    <row r="3906" spans="1:6">
      <c r="A3906" s="2"/>
      <c r="B3906" s="2" t="s">
        <v>210</v>
      </c>
      <c r="C3906" s="2" t="s">
        <v>5977</v>
      </c>
      <c r="D3906" s="2" t="s">
        <v>212</v>
      </c>
      <c r="E3906" s="2" t="s">
        <v>5816</v>
      </c>
      <c r="F3906" s="3"/>
    </row>
    <row r="3907" spans="1:6">
      <c r="A3907" s="2"/>
      <c r="B3907" s="2" t="s">
        <v>210</v>
      </c>
      <c r="C3907" s="2" t="s">
        <v>5978</v>
      </c>
      <c r="D3907" s="2" t="s">
        <v>212</v>
      </c>
      <c r="E3907" s="2" t="s">
        <v>5816</v>
      </c>
      <c r="F3907" s="3"/>
    </row>
    <row r="3908" spans="1:6">
      <c r="A3908" s="2"/>
      <c r="B3908" s="2" t="s">
        <v>210</v>
      </c>
      <c r="C3908" s="2" t="s">
        <v>5979</v>
      </c>
      <c r="D3908" s="2" t="s">
        <v>212</v>
      </c>
      <c r="E3908" s="2" t="s">
        <v>5816</v>
      </c>
      <c r="F3908" s="3"/>
    </row>
    <row r="3909" spans="1:6">
      <c r="A3909" s="2"/>
      <c r="B3909" s="2" t="s">
        <v>210</v>
      </c>
      <c r="C3909" s="2" t="s">
        <v>5980</v>
      </c>
      <c r="D3909" s="2" t="s">
        <v>212</v>
      </c>
      <c r="E3909" s="2" t="s">
        <v>5816</v>
      </c>
      <c r="F3909" s="3"/>
    </row>
    <row r="3910" spans="1:6">
      <c r="A3910" s="2"/>
      <c r="B3910" s="2" t="s">
        <v>210</v>
      </c>
      <c r="C3910" s="2" t="s">
        <v>5981</v>
      </c>
      <c r="D3910" s="2" t="s">
        <v>212</v>
      </c>
      <c r="E3910" s="2" t="s">
        <v>5816</v>
      </c>
      <c r="F3910" s="3"/>
    </row>
    <row r="3911" spans="1:6">
      <c r="A3911" s="2"/>
      <c r="B3911" s="2" t="s">
        <v>210</v>
      </c>
      <c r="C3911" s="2" t="s">
        <v>5982</v>
      </c>
      <c r="D3911" s="2" t="s">
        <v>212</v>
      </c>
      <c r="E3911" s="2" t="s">
        <v>5816</v>
      </c>
      <c r="F3911" s="3"/>
    </row>
    <row r="3912" spans="1:6">
      <c r="A3912" s="2"/>
      <c r="B3912" s="2" t="s">
        <v>210</v>
      </c>
      <c r="C3912" s="2" t="s">
        <v>5983</v>
      </c>
      <c r="D3912" s="2" t="s">
        <v>212</v>
      </c>
      <c r="E3912" s="2" t="s">
        <v>5816</v>
      </c>
      <c r="F3912" s="3"/>
    </row>
    <row r="3913" spans="1:6">
      <c r="A3913" s="2"/>
      <c r="B3913" s="2" t="s">
        <v>210</v>
      </c>
      <c r="C3913" s="2" t="s">
        <v>5984</v>
      </c>
      <c r="D3913" s="2" t="s">
        <v>212</v>
      </c>
      <c r="E3913" s="2" t="s">
        <v>5816</v>
      </c>
      <c r="F3913" s="3"/>
    </row>
    <row r="3914" spans="1:6">
      <c r="A3914" s="2" t="s">
        <v>5985</v>
      </c>
      <c r="B3914" s="2" t="s">
        <v>210</v>
      </c>
      <c r="C3914" s="2" t="s">
        <v>5986</v>
      </c>
      <c r="D3914" s="2" t="s">
        <v>212</v>
      </c>
      <c r="E3914" s="2" t="s">
        <v>5816</v>
      </c>
      <c r="F3914" s="3"/>
    </row>
    <row r="3915" spans="1:6">
      <c r="A3915" s="2" t="s">
        <v>5987</v>
      </c>
      <c r="B3915" s="2" t="s">
        <v>210</v>
      </c>
      <c r="C3915" s="2" t="s">
        <v>5988</v>
      </c>
      <c r="D3915" s="2" t="s">
        <v>212</v>
      </c>
      <c r="E3915" s="2" t="s">
        <v>5816</v>
      </c>
      <c r="F3915" s="3"/>
    </row>
    <row r="3916" spans="1:6">
      <c r="A3916" s="2" t="s">
        <v>5989</v>
      </c>
      <c r="B3916" s="2" t="s">
        <v>210</v>
      </c>
      <c r="C3916" s="2" t="s">
        <v>5990</v>
      </c>
      <c r="D3916" s="2" t="s">
        <v>212</v>
      </c>
      <c r="E3916" s="2" t="s">
        <v>5816</v>
      </c>
      <c r="F3916" s="3"/>
    </row>
    <row r="3917" spans="1:6">
      <c r="A3917" s="2" t="s">
        <v>5991</v>
      </c>
      <c r="B3917" s="2" t="s">
        <v>210</v>
      </c>
      <c r="C3917" s="2" t="s">
        <v>5992</v>
      </c>
      <c r="D3917" s="2" t="s">
        <v>212</v>
      </c>
      <c r="E3917" s="2" t="s">
        <v>5816</v>
      </c>
      <c r="F3917" s="3"/>
    </row>
    <row r="3918" spans="1:6">
      <c r="A3918" s="2"/>
      <c r="B3918" s="2" t="s">
        <v>210</v>
      </c>
      <c r="C3918" s="2" t="s">
        <v>5993</v>
      </c>
      <c r="D3918" s="2" t="s">
        <v>212</v>
      </c>
      <c r="E3918" s="2" t="s">
        <v>5816</v>
      </c>
      <c r="F3918" s="3"/>
    </row>
    <row r="3919" spans="1:6">
      <c r="A3919" s="2"/>
      <c r="B3919" s="2" t="s">
        <v>210</v>
      </c>
      <c r="C3919" s="2" t="s">
        <v>5994</v>
      </c>
      <c r="D3919" s="2" t="s">
        <v>212</v>
      </c>
      <c r="E3919" s="2" t="s">
        <v>5816</v>
      </c>
      <c r="F3919" s="3"/>
    </row>
    <row r="3920" spans="1:6">
      <c r="A3920" s="2"/>
      <c r="B3920" s="2" t="s">
        <v>210</v>
      </c>
      <c r="C3920" s="2" t="s">
        <v>5995</v>
      </c>
      <c r="D3920" s="2" t="s">
        <v>212</v>
      </c>
      <c r="E3920" s="2" t="s">
        <v>5816</v>
      </c>
      <c r="F3920" s="3"/>
    </row>
    <row r="3921" spans="1:6">
      <c r="A3921" s="2"/>
      <c r="B3921" s="2" t="s">
        <v>210</v>
      </c>
      <c r="C3921" s="2" t="s">
        <v>5996</v>
      </c>
      <c r="D3921" s="2" t="s">
        <v>212</v>
      </c>
      <c r="E3921" s="2" t="s">
        <v>5816</v>
      </c>
      <c r="F3921" s="3"/>
    </row>
    <row r="3922" spans="1:6">
      <c r="A3922" s="2" t="s">
        <v>5997</v>
      </c>
      <c r="B3922" s="2" t="s">
        <v>210</v>
      </c>
      <c r="C3922" s="2" t="s">
        <v>5998</v>
      </c>
      <c r="D3922" s="2" t="s">
        <v>212</v>
      </c>
      <c r="E3922" s="2" t="s">
        <v>5816</v>
      </c>
      <c r="F3922" s="3"/>
    </row>
    <row r="3923" spans="1:6">
      <c r="A3923" s="2"/>
      <c r="B3923" s="2" t="s">
        <v>210</v>
      </c>
      <c r="C3923" s="2" t="s">
        <v>5999</v>
      </c>
      <c r="D3923" s="2" t="s">
        <v>212</v>
      </c>
      <c r="E3923" s="2" t="s">
        <v>5816</v>
      </c>
      <c r="F3923" s="3"/>
    </row>
    <row r="3924" spans="1:6">
      <c r="A3924" s="2" t="s">
        <v>6000</v>
      </c>
      <c r="B3924" s="2" t="s">
        <v>210</v>
      </c>
      <c r="C3924" s="2" t="s">
        <v>6001</v>
      </c>
      <c r="D3924" s="2" t="s">
        <v>212</v>
      </c>
      <c r="E3924" s="2" t="s">
        <v>5816</v>
      </c>
      <c r="F3924" s="3"/>
    </row>
    <row r="3925" spans="1:6">
      <c r="A3925" s="2" t="s">
        <v>6002</v>
      </c>
      <c r="B3925" s="2" t="s">
        <v>210</v>
      </c>
      <c r="C3925" s="2" t="s">
        <v>6003</v>
      </c>
      <c r="D3925" s="2" t="s">
        <v>212</v>
      </c>
      <c r="E3925" s="2" t="s">
        <v>5816</v>
      </c>
      <c r="F3925" s="3"/>
    </row>
    <row r="3926" spans="1:6">
      <c r="A3926" s="2"/>
      <c r="B3926" s="2" t="s">
        <v>210</v>
      </c>
      <c r="C3926" s="2" t="s">
        <v>6004</v>
      </c>
      <c r="D3926" s="2" t="s">
        <v>212</v>
      </c>
      <c r="E3926" s="2" t="s">
        <v>5818</v>
      </c>
      <c r="F3926" s="3"/>
    </row>
    <row r="3927" spans="1:6">
      <c r="A3927" s="2"/>
      <c r="B3927" s="2" t="s">
        <v>210</v>
      </c>
      <c r="C3927" s="2" t="s">
        <v>6004</v>
      </c>
      <c r="D3927" s="2" t="s">
        <v>212</v>
      </c>
      <c r="E3927" s="2" t="s">
        <v>5818</v>
      </c>
      <c r="F3927" s="3"/>
    </row>
    <row r="3928" spans="1:6">
      <c r="A3928" s="2"/>
      <c r="B3928" s="2" t="s">
        <v>210</v>
      </c>
      <c r="C3928" s="2" t="s">
        <v>6005</v>
      </c>
      <c r="D3928" s="2" t="s">
        <v>212</v>
      </c>
      <c r="E3928" s="2" t="s">
        <v>5816</v>
      </c>
      <c r="F3928" s="3"/>
    </row>
    <row r="3929" spans="1:6">
      <c r="A3929" s="2"/>
      <c r="B3929" s="2" t="s">
        <v>210</v>
      </c>
      <c r="C3929" s="2" t="s">
        <v>6006</v>
      </c>
      <c r="D3929" s="2" t="s">
        <v>212</v>
      </c>
      <c r="E3929" s="2" t="s">
        <v>5816</v>
      </c>
      <c r="F3929" s="3"/>
    </row>
    <row r="3930" spans="1:6">
      <c r="A3930" s="2"/>
      <c r="B3930" s="2" t="s">
        <v>210</v>
      </c>
      <c r="C3930" s="2" t="s">
        <v>6007</v>
      </c>
      <c r="D3930" s="2" t="s">
        <v>212</v>
      </c>
      <c r="E3930" s="2" t="s">
        <v>5816</v>
      </c>
      <c r="F3930" s="3"/>
    </row>
    <row r="3931" spans="1:6">
      <c r="A3931" s="2"/>
      <c r="B3931" s="2" t="s">
        <v>210</v>
      </c>
      <c r="C3931" s="2" t="s">
        <v>6008</v>
      </c>
      <c r="D3931" s="2" t="s">
        <v>212</v>
      </c>
      <c r="E3931" s="2" t="s">
        <v>5816</v>
      </c>
      <c r="F3931" s="3"/>
    </row>
    <row r="3932" spans="1:6">
      <c r="A3932" s="2"/>
      <c r="B3932" s="2" t="s">
        <v>210</v>
      </c>
      <c r="C3932" s="2" t="s">
        <v>6009</v>
      </c>
      <c r="D3932" s="2" t="s">
        <v>212</v>
      </c>
      <c r="E3932" s="2" t="s">
        <v>5816</v>
      </c>
      <c r="F3932" s="3"/>
    </row>
    <row r="3933" spans="1:6">
      <c r="A3933" s="2"/>
      <c r="B3933" s="2" t="s">
        <v>210</v>
      </c>
      <c r="C3933" s="2" t="s">
        <v>6010</v>
      </c>
      <c r="D3933" s="2" t="s">
        <v>212</v>
      </c>
      <c r="E3933" s="2" t="s">
        <v>5816</v>
      </c>
      <c r="F3933" s="3"/>
    </row>
    <row r="3934" spans="1:6">
      <c r="A3934" s="2" t="s">
        <v>6011</v>
      </c>
      <c r="B3934" s="2" t="s">
        <v>210</v>
      </c>
      <c r="C3934" s="2" t="s">
        <v>6012</v>
      </c>
      <c r="D3934" s="2" t="s">
        <v>212</v>
      </c>
      <c r="E3934" s="2" t="s">
        <v>5816</v>
      </c>
      <c r="F3934" s="3"/>
    </row>
    <row r="3935" spans="1:6">
      <c r="A3935" s="2" t="s">
        <v>6013</v>
      </c>
      <c r="B3935" s="2" t="s">
        <v>210</v>
      </c>
      <c r="C3935" s="2" t="s">
        <v>6014</v>
      </c>
      <c r="D3935" s="2" t="s">
        <v>212</v>
      </c>
      <c r="E3935" s="2" t="s">
        <v>5816</v>
      </c>
      <c r="F3935" s="3"/>
    </row>
    <row r="3936" spans="1:6">
      <c r="A3936" s="2"/>
      <c r="B3936" s="2" t="s">
        <v>210</v>
      </c>
      <c r="C3936" s="2" t="s">
        <v>6015</v>
      </c>
      <c r="D3936" s="2" t="s">
        <v>212</v>
      </c>
      <c r="E3936" s="2" t="s">
        <v>5816</v>
      </c>
      <c r="F3936" s="3"/>
    </row>
    <row r="3937" spans="1:6">
      <c r="A3937" s="2"/>
      <c r="B3937" s="2" t="s">
        <v>210</v>
      </c>
      <c r="C3937" s="2" t="s">
        <v>6016</v>
      </c>
      <c r="D3937" s="2" t="s">
        <v>212</v>
      </c>
      <c r="E3937" s="2" t="s">
        <v>5816</v>
      </c>
      <c r="F3937" s="3"/>
    </row>
    <row r="3938" spans="1:6">
      <c r="A3938" s="2" t="s">
        <v>6017</v>
      </c>
      <c r="B3938" s="2" t="s">
        <v>210</v>
      </c>
      <c r="C3938" s="2" t="s">
        <v>6018</v>
      </c>
      <c r="D3938" s="2" t="s">
        <v>212</v>
      </c>
      <c r="E3938" s="2" t="s">
        <v>5816</v>
      </c>
      <c r="F3938" s="3"/>
    </row>
    <row r="3939" spans="1:6">
      <c r="A3939" s="2" t="s">
        <v>6019</v>
      </c>
      <c r="B3939" s="2" t="s">
        <v>210</v>
      </c>
      <c r="C3939" s="2" t="s">
        <v>6020</v>
      </c>
      <c r="D3939" s="2" t="s">
        <v>212</v>
      </c>
      <c r="E3939" s="2" t="s">
        <v>5816</v>
      </c>
      <c r="F3939" s="3"/>
    </row>
    <row r="3940" spans="1:6">
      <c r="A3940" s="2" t="s">
        <v>6021</v>
      </c>
      <c r="B3940" s="2" t="s">
        <v>210</v>
      </c>
      <c r="C3940" s="2" t="s">
        <v>6022</v>
      </c>
      <c r="D3940" s="2" t="s">
        <v>212</v>
      </c>
      <c r="E3940" s="2" t="s">
        <v>5816</v>
      </c>
      <c r="F3940" s="3"/>
    </row>
    <row r="3941" spans="1:6">
      <c r="A3941" s="2"/>
      <c r="B3941" s="2" t="s">
        <v>210</v>
      </c>
      <c r="C3941" s="2" t="s">
        <v>6023</v>
      </c>
      <c r="D3941" s="2" t="s">
        <v>212</v>
      </c>
      <c r="E3941" s="2" t="s">
        <v>5816</v>
      </c>
      <c r="F3941" s="3"/>
    </row>
    <row r="3942" spans="1:6">
      <c r="A3942" s="2"/>
      <c r="B3942" s="2" t="s">
        <v>210</v>
      </c>
      <c r="C3942" s="2" t="s">
        <v>6024</v>
      </c>
      <c r="D3942" s="2" t="s">
        <v>212</v>
      </c>
      <c r="E3942" s="2" t="s">
        <v>5816</v>
      </c>
      <c r="F3942" s="3"/>
    </row>
    <row r="3943" spans="1:6" ht="45">
      <c r="A3943" s="2"/>
      <c r="B3943" s="2" t="s">
        <v>210</v>
      </c>
      <c r="C3943" s="4" t="s">
        <v>6025</v>
      </c>
      <c r="D3943" s="2" t="s">
        <v>212</v>
      </c>
      <c r="E3943" s="2" t="s">
        <v>5816</v>
      </c>
      <c r="F3943" s="3"/>
    </row>
    <row r="3944" spans="1:6">
      <c r="A3944" s="2"/>
      <c r="B3944" s="2" t="s">
        <v>210</v>
      </c>
      <c r="C3944" s="2" t="s">
        <v>6026</v>
      </c>
      <c r="D3944" s="2" t="s">
        <v>212</v>
      </c>
      <c r="E3944" s="2" t="s">
        <v>5816</v>
      </c>
      <c r="F3944" s="3"/>
    </row>
    <row r="3945" spans="1:6">
      <c r="A3945" s="2" t="s">
        <v>6027</v>
      </c>
      <c r="B3945" s="2" t="s">
        <v>210</v>
      </c>
      <c r="C3945" s="2" t="s">
        <v>6028</v>
      </c>
      <c r="D3945" s="2" t="s">
        <v>212</v>
      </c>
      <c r="E3945" s="2" t="s">
        <v>5816</v>
      </c>
      <c r="F3945" s="3"/>
    </row>
    <row r="3946" spans="1:6">
      <c r="A3946" s="2" t="s">
        <v>6029</v>
      </c>
      <c r="B3946" s="2" t="s">
        <v>210</v>
      </c>
      <c r="C3946" s="2" t="s">
        <v>6030</v>
      </c>
      <c r="D3946" s="2" t="s">
        <v>212</v>
      </c>
      <c r="E3946" s="2" t="s">
        <v>5816</v>
      </c>
      <c r="F3946" s="3"/>
    </row>
    <row r="3947" spans="1:6">
      <c r="A3947" s="2" t="s">
        <v>6031</v>
      </c>
      <c r="B3947" s="2" t="s">
        <v>210</v>
      </c>
      <c r="C3947" s="2" t="s">
        <v>6032</v>
      </c>
      <c r="D3947" s="2" t="s">
        <v>212</v>
      </c>
      <c r="E3947" s="2" t="s">
        <v>5816</v>
      </c>
      <c r="F3947" s="3"/>
    </row>
    <row r="3948" spans="1:6">
      <c r="A3948" s="2" t="s">
        <v>6033</v>
      </c>
      <c r="B3948" s="2" t="s">
        <v>210</v>
      </c>
      <c r="C3948" s="2" t="s">
        <v>6034</v>
      </c>
      <c r="D3948" s="2" t="s">
        <v>212</v>
      </c>
      <c r="E3948" s="2" t="s">
        <v>5816</v>
      </c>
      <c r="F3948" s="3"/>
    </row>
    <row r="3949" spans="1:6">
      <c r="A3949" s="2" t="s">
        <v>6035</v>
      </c>
      <c r="B3949" s="2" t="s">
        <v>210</v>
      </c>
      <c r="C3949" s="2" t="s">
        <v>6036</v>
      </c>
      <c r="D3949" s="2" t="s">
        <v>212</v>
      </c>
      <c r="E3949" s="2" t="s">
        <v>5816</v>
      </c>
      <c r="F3949" s="3"/>
    </row>
    <row r="3950" spans="1:6">
      <c r="A3950" s="2"/>
      <c r="B3950" s="2" t="s">
        <v>210</v>
      </c>
      <c r="C3950" s="2" t="s">
        <v>6037</v>
      </c>
      <c r="D3950" s="2" t="s">
        <v>212</v>
      </c>
      <c r="E3950" s="2" t="s">
        <v>5816</v>
      </c>
      <c r="F3950" s="3"/>
    </row>
    <row r="3951" spans="1:6">
      <c r="A3951" s="2"/>
      <c r="B3951" s="2" t="s">
        <v>210</v>
      </c>
      <c r="C3951" s="2" t="s">
        <v>6037</v>
      </c>
      <c r="D3951" s="2" t="s">
        <v>212</v>
      </c>
      <c r="E3951" s="2" t="s">
        <v>5816</v>
      </c>
      <c r="F3951" s="3"/>
    </row>
    <row r="3952" spans="1:6">
      <c r="A3952" s="2" t="s">
        <v>6038</v>
      </c>
      <c r="B3952" s="2" t="s">
        <v>210</v>
      </c>
      <c r="C3952" s="2" t="s">
        <v>6039</v>
      </c>
      <c r="D3952" s="2" t="s">
        <v>212</v>
      </c>
      <c r="E3952" s="2" t="s">
        <v>5816</v>
      </c>
      <c r="F3952" s="3"/>
    </row>
    <row r="3953" spans="1:6">
      <c r="A3953" s="2" t="s">
        <v>6040</v>
      </c>
      <c r="B3953" s="2" t="s">
        <v>210</v>
      </c>
      <c r="C3953" s="2" t="s">
        <v>6041</v>
      </c>
      <c r="D3953" s="2" t="s">
        <v>212</v>
      </c>
      <c r="E3953" s="2" t="s">
        <v>5816</v>
      </c>
      <c r="F3953" s="3"/>
    </row>
    <row r="3954" spans="1:6">
      <c r="A3954" s="2" t="s">
        <v>6042</v>
      </c>
      <c r="B3954" s="2" t="s">
        <v>210</v>
      </c>
      <c r="C3954" s="2" t="s">
        <v>6041</v>
      </c>
      <c r="D3954" s="2" t="s">
        <v>212</v>
      </c>
      <c r="E3954" s="2" t="s">
        <v>5816</v>
      </c>
      <c r="F3954" s="3"/>
    </row>
    <row r="3955" spans="1:6">
      <c r="A3955" s="2" t="s">
        <v>6043</v>
      </c>
      <c r="B3955" s="2" t="s">
        <v>210</v>
      </c>
      <c r="C3955" s="2" t="s">
        <v>6044</v>
      </c>
      <c r="D3955" s="2" t="s">
        <v>212</v>
      </c>
      <c r="E3955" s="2" t="s">
        <v>5816</v>
      </c>
      <c r="F3955" s="3"/>
    </row>
    <row r="3956" spans="1:6">
      <c r="A3956" s="2"/>
      <c r="B3956" s="2" t="s">
        <v>210</v>
      </c>
      <c r="C3956" s="2" t="s">
        <v>6045</v>
      </c>
      <c r="D3956" s="2" t="s">
        <v>212</v>
      </c>
      <c r="E3956" s="2" t="s">
        <v>5816</v>
      </c>
      <c r="F3956" s="3"/>
    </row>
    <row r="3957" spans="1:6">
      <c r="A3957" s="2"/>
      <c r="B3957" s="2" t="s">
        <v>210</v>
      </c>
      <c r="C3957" s="2" t="s">
        <v>6046</v>
      </c>
      <c r="D3957" s="2" t="s">
        <v>212</v>
      </c>
      <c r="E3957" s="2" t="s">
        <v>5816</v>
      </c>
      <c r="F3957" s="3"/>
    </row>
    <row r="3958" spans="1:6">
      <c r="A3958" s="2"/>
      <c r="B3958" s="2" t="s">
        <v>210</v>
      </c>
      <c r="C3958" s="2" t="s">
        <v>6046</v>
      </c>
      <c r="D3958" s="2" t="s">
        <v>212</v>
      </c>
      <c r="E3958" s="2" t="s">
        <v>5816</v>
      </c>
      <c r="F3958" s="3"/>
    </row>
    <row r="3959" spans="1:6">
      <c r="A3959" s="2"/>
      <c r="B3959" s="2" t="s">
        <v>210</v>
      </c>
      <c r="C3959" s="2" t="s">
        <v>6047</v>
      </c>
      <c r="D3959" s="2" t="s">
        <v>212</v>
      </c>
      <c r="E3959" s="2" t="s">
        <v>5816</v>
      </c>
      <c r="F3959" s="3"/>
    </row>
    <row r="3960" spans="1:6">
      <c r="A3960" s="2"/>
      <c r="B3960" s="2" t="s">
        <v>210</v>
      </c>
      <c r="C3960" s="2" t="s">
        <v>6048</v>
      </c>
      <c r="D3960" s="2" t="s">
        <v>212</v>
      </c>
      <c r="E3960" s="2" t="s">
        <v>5816</v>
      </c>
      <c r="F3960" s="3"/>
    </row>
    <row r="3961" spans="1:6">
      <c r="A3961" s="2"/>
      <c r="B3961" s="2" t="s">
        <v>210</v>
      </c>
      <c r="C3961" s="2" t="s">
        <v>6049</v>
      </c>
      <c r="D3961" s="2" t="s">
        <v>212</v>
      </c>
      <c r="E3961" s="2" t="s">
        <v>5816</v>
      </c>
      <c r="F3961" s="3"/>
    </row>
    <row r="3962" spans="1:6">
      <c r="A3962" s="2"/>
      <c r="B3962" s="2" t="s">
        <v>210</v>
      </c>
      <c r="C3962" s="2" t="s">
        <v>6050</v>
      </c>
      <c r="D3962" s="2" t="s">
        <v>212</v>
      </c>
      <c r="E3962" s="2" t="s">
        <v>5816</v>
      </c>
      <c r="F3962" s="3"/>
    </row>
    <row r="3963" spans="1:6">
      <c r="A3963" s="2"/>
      <c r="B3963" s="2" t="s">
        <v>210</v>
      </c>
      <c r="C3963" s="2" t="s">
        <v>6051</v>
      </c>
      <c r="D3963" s="2" t="s">
        <v>212</v>
      </c>
      <c r="E3963" s="2" t="s">
        <v>5816</v>
      </c>
      <c r="F3963" s="3"/>
    </row>
    <row r="3964" spans="1:6">
      <c r="A3964" s="2"/>
      <c r="B3964" s="2" t="s">
        <v>210</v>
      </c>
      <c r="C3964" s="2" t="s">
        <v>6052</v>
      </c>
      <c r="D3964" s="2" t="s">
        <v>212</v>
      </c>
      <c r="E3964" s="2" t="s">
        <v>5816</v>
      </c>
      <c r="F3964" s="3"/>
    </row>
    <row r="3965" spans="1:6">
      <c r="A3965" s="2"/>
      <c r="B3965" s="2" t="s">
        <v>210</v>
      </c>
      <c r="C3965" s="2" t="s">
        <v>6053</v>
      </c>
      <c r="D3965" s="2" t="s">
        <v>212</v>
      </c>
      <c r="E3965" s="2" t="s">
        <v>5816</v>
      </c>
      <c r="F3965" s="3"/>
    </row>
    <row r="3966" spans="1:6">
      <c r="A3966" s="2"/>
      <c r="B3966" s="2" t="s">
        <v>210</v>
      </c>
      <c r="C3966" s="2" t="s">
        <v>6053</v>
      </c>
      <c r="D3966" s="2" t="s">
        <v>212</v>
      </c>
      <c r="E3966" s="2" t="s">
        <v>5816</v>
      </c>
      <c r="F3966" s="3"/>
    </row>
    <row r="3967" spans="1:6">
      <c r="A3967" s="2"/>
      <c r="B3967" s="2" t="s">
        <v>210</v>
      </c>
      <c r="C3967" s="2" t="s">
        <v>6054</v>
      </c>
      <c r="D3967" s="2" t="s">
        <v>212</v>
      </c>
      <c r="E3967" s="2" t="s">
        <v>5816</v>
      </c>
      <c r="F3967" s="3"/>
    </row>
    <row r="3968" spans="1:6">
      <c r="A3968" s="2"/>
      <c r="B3968" s="2" t="s">
        <v>210</v>
      </c>
      <c r="C3968" s="2" t="s">
        <v>6055</v>
      </c>
      <c r="D3968" s="2" t="s">
        <v>212</v>
      </c>
      <c r="E3968" s="2" t="s">
        <v>5816</v>
      </c>
      <c r="F3968" s="3"/>
    </row>
    <row r="3969" spans="1:6">
      <c r="A3969" s="2"/>
      <c r="B3969" s="2" t="s">
        <v>210</v>
      </c>
      <c r="C3969" s="2" t="s">
        <v>6056</v>
      </c>
      <c r="D3969" s="2" t="s">
        <v>212</v>
      </c>
      <c r="E3969" s="2" t="s">
        <v>5816</v>
      </c>
      <c r="F3969" s="3"/>
    </row>
    <row r="3970" spans="1:6">
      <c r="A3970" s="2"/>
      <c r="B3970" s="2" t="s">
        <v>210</v>
      </c>
      <c r="C3970" s="2" t="s">
        <v>6057</v>
      </c>
      <c r="D3970" s="2" t="s">
        <v>212</v>
      </c>
      <c r="E3970" s="2" t="s">
        <v>5816</v>
      </c>
      <c r="F3970" s="3"/>
    </row>
    <row r="3971" spans="1:6">
      <c r="A3971" s="2"/>
      <c r="B3971" s="2" t="s">
        <v>210</v>
      </c>
      <c r="C3971" s="2" t="s">
        <v>6058</v>
      </c>
      <c r="D3971" s="2" t="s">
        <v>212</v>
      </c>
      <c r="E3971" s="2" t="s">
        <v>5816</v>
      </c>
      <c r="F3971" s="3"/>
    </row>
    <row r="3972" spans="1:6">
      <c r="A3972" s="2"/>
      <c r="B3972" s="2" t="s">
        <v>210</v>
      </c>
      <c r="C3972" s="2" t="s">
        <v>6059</v>
      </c>
      <c r="D3972" s="2" t="s">
        <v>212</v>
      </c>
      <c r="E3972" s="2" t="s">
        <v>5816</v>
      </c>
      <c r="F3972" s="3"/>
    </row>
    <row r="3973" spans="1:6">
      <c r="A3973" s="2"/>
      <c r="B3973" s="2" t="s">
        <v>210</v>
      </c>
      <c r="C3973" s="2" t="s">
        <v>6059</v>
      </c>
      <c r="D3973" s="2" t="s">
        <v>212</v>
      </c>
      <c r="E3973" s="2" t="s">
        <v>5816</v>
      </c>
      <c r="F3973" s="3"/>
    </row>
    <row r="3974" spans="1:6">
      <c r="A3974" s="2"/>
      <c r="B3974" s="2" t="s">
        <v>210</v>
      </c>
      <c r="C3974" s="2" t="s">
        <v>6060</v>
      </c>
      <c r="D3974" s="2" t="s">
        <v>212</v>
      </c>
      <c r="E3974" s="2" t="s">
        <v>5816</v>
      </c>
      <c r="F3974" s="3"/>
    </row>
    <row r="3975" spans="1:6">
      <c r="A3975" s="2"/>
      <c r="B3975" s="2" t="s">
        <v>210</v>
      </c>
      <c r="C3975" s="2" t="s">
        <v>6061</v>
      </c>
      <c r="D3975" s="2" t="s">
        <v>212</v>
      </c>
      <c r="E3975" s="2" t="s">
        <v>5816</v>
      </c>
      <c r="F3975" s="3"/>
    </row>
    <row r="3976" spans="1:6">
      <c r="A3976" s="2"/>
      <c r="B3976" s="2" t="s">
        <v>210</v>
      </c>
      <c r="C3976" s="2" t="s">
        <v>6061</v>
      </c>
      <c r="D3976" s="2" t="s">
        <v>212</v>
      </c>
      <c r="E3976" s="2" t="s">
        <v>5816</v>
      </c>
      <c r="F3976" s="3"/>
    </row>
    <row r="3977" spans="1:6">
      <c r="A3977" s="2"/>
      <c r="B3977" s="2" t="s">
        <v>210</v>
      </c>
      <c r="C3977" s="2" t="s">
        <v>6061</v>
      </c>
      <c r="D3977" s="2" t="s">
        <v>212</v>
      </c>
      <c r="E3977" s="2" t="s">
        <v>5816</v>
      </c>
      <c r="F3977" s="3"/>
    </row>
    <row r="3978" spans="1:6">
      <c r="A3978" s="2"/>
      <c r="B3978" s="2" t="s">
        <v>210</v>
      </c>
      <c r="C3978" s="2" t="s">
        <v>6062</v>
      </c>
      <c r="D3978" s="2" t="s">
        <v>212</v>
      </c>
      <c r="E3978" s="2" t="s">
        <v>5816</v>
      </c>
      <c r="F3978" s="3"/>
    </row>
    <row r="3979" spans="1:6">
      <c r="A3979" s="2"/>
      <c r="B3979" s="2" t="s">
        <v>210</v>
      </c>
      <c r="C3979" s="2" t="s">
        <v>6062</v>
      </c>
      <c r="D3979" s="2" t="s">
        <v>212</v>
      </c>
      <c r="E3979" s="2" t="s">
        <v>5816</v>
      </c>
      <c r="F3979" s="3"/>
    </row>
    <row r="3980" spans="1:6">
      <c r="A3980" s="2"/>
      <c r="B3980" s="2" t="s">
        <v>210</v>
      </c>
      <c r="C3980" s="2" t="s">
        <v>6063</v>
      </c>
      <c r="D3980" s="2" t="s">
        <v>212</v>
      </c>
      <c r="E3980" s="2" t="s">
        <v>5816</v>
      </c>
      <c r="F3980" s="3"/>
    </row>
    <row r="3981" spans="1:6">
      <c r="A3981" s="2"/>
      <c r="B3981" s="2" t="s">
        <v>210</v>
      </c>
      <c r="C3981" s="2" t="s">
        <v>6064</v>
      </c>
      <c r="D3981" s="2" t="s">
        <v>212</v>
      </c>
      <c r="E3981" s="2" t="s">
        <v>5816</v>
      </c>
      <c r="F3981" s="3"/>
    </row>
    <row r="3982" spans="1:6">
      <c r="A3982" s="2"/>
      <c r="B3982" s="2" t="s">
        <v>210</v>
      </c>
      <c r="C3982" s="2" t="s">
        <v>6065</v>
      </c>
      <c r="D3982" s="2" t="s">
        <v>212</v>
      </c>
      <c r="E3982" s="2" t="s">
        <v>5816</v>
      </c>
      <c r="F3982" s="3"/>
    </row>
    <row r="3983" spans="1:6">
      <c r="A3983" s="2"/>
      <c r="B3983" s="2" t="s">
        <v>210</v>
      </c>
      <c r="C3983" s="2" t="s">
        <v>6066</v>
      </c>
      <c r="D3983" s="2" t="s">
        <v>212</v>
      </c>
      <c r="E3983" s="2" t="s">
        <v>5816</v>
      </c>
      <c r="F3983" s="3"/>
    </row>
    <row r="3984" spans="1:6">
      <c r="A3984" s="2"/>
      <c r="B3984" s="2" t="s">
        <v>210</v>
      </c>
      <c r="C3984" s="2" t="s">
        <v>6067</v>
      </c>
      <c r="D3984" s="2" t="s">
        <v>212</v>
      </c>
      <c r="E3984" s="2" t="s">
        <v>5816</v>
      </c>
      <c r="F3984" s="3"/>
    </row>
    <row r="3985" spans="1:6">
      <c r="A3985" s="2"/>
      <c r="B3985" s="2" t="s">
        <v>210</v>
      </c>
      <c r="C3985" s="2" t="s">
        <v>6068</v>
      </c>
      <c r="D3985" s="2" t="s">
        <v>212</v>
      </c>
      <c r="E3985" s="2" t="s">
        <v>5816</v>
      </c>
      <c r="F3985" s="3"/>
    </row>
    <row r="3986" spans="1:6">
      <c r="A3986" s="2"/>
      <c r="B3986" s="2" t="s">
        <v>210</v>
      </c>
      <c r="C3986" s="2" t="s">
        <v>6069</v>
      </c>
      <c r="D3986" s="2" t="s">
        <v>212</v>
      </c>
      <c r="E3986" s="2" t="s">
        <v>5816</v>
      </c>
      <c r="F3986" s="3"/>
    </row>
    <row r="3987" spans="1:6">
      <c r="A3987" s="2"/>
      <c r="B3987" s="2" t="s">
        <v>210</v>
      </c>
      <c r="C3987" s="2" t="s">
        <v>6070</v>
      </c>
      <c r="D3987" s="2" t="s">
        <v>212</v>
      </c>
      <c r="E3987" s="2" t="s">
        <v>5816</v>
      </c>
      <c r="F3987" s="3"/>
    </row>
    <row r="3988" spans="1:6">
      <c r="A3988" s="2"/>
      <c r="B3988" s="2" t="s">
        <v>210</v>
      </c>
      <c r="C3988" s="2" t="s">
        <v>6071</v>
      </c>
      <c r="D3988" s="2" t="s">
        <v>212</v>
      </c>
      <c r="E3988" s="2" t="s">
        <v>5816</v>
      </c>
      <c r="F3988" s="3"/>
    </row>
    <row r="3989" spans="1:6">
      <c r="A3989" s="2"/>
      <c r="B3989" s="2" t="s">
        <v>210</v>
      </c>
      <c r="C3989" s="2" t="s">
        <v>6072</v>
      </c>
      <c r="D3989" s="2" t="s">
        <v>212</v>
      </c>
      <c r="E3989" s="2" t="s">
        <v>5816</v>
      </c>
      <c r="F3989" s="3"/>
    </row>
    <row r="3990" spans="1:6">
      <c r="A3990" s="2"/>
      <c r="B3990" s="2" t="s">
        <v>210</v>
      </c>
      <c r="C3990" s="2" t="s">
        <v>6073</v>
      </c>
      <c r="D3990" s="2" t="s">
        <v>212</v>
      </c>
      <c r="E3990" s="2" t="s">
        <v>5818</v>
      </c>
      <c r="F3990" s="3"/>
    </row>
    <row r="3991" spans="1:6">
      <c r="A3991" s="2"/>
      <c r="B3991" s="2" t="s">
        <v>210</v>
      </c>
      <c r="C3991" s="2" t="s">
        <v>6074</v>
      </c>
      <c r="D3991" s="2" t="s">
        <v>212</v>
      </c>
      <c r="E3991" s="2" t="s">
        <v>5818</v>
      </c>
      <c r="F3991" s="3"/>
    </row>
    <row r="3992" spans="1:6">
      <c r="A3992" s="2"/>
      <c r="B3992" s="2" t="s">
        <v>210</v>
      </c>
      <c r="C3992" s="2" t="s">
        <v>6075</v>
      </c>
      <c r="D3992" s="2" t="s">
        <v>212</v>
      </c>
      <c r="E3992" s="2" t="s">
        <v>5816</v>
      </c>
      <c r="F3992" s="3"/>
    </row>
    <row r="3993" spans="1:6">
      <c r="A3993" s="2"/>
      <c r="B3993" s="2" t="s">
        <v>210</v>
      </c>
      <c r="C3993" s="2" t="s">
        <v>6076</v>
      </c>
      <c r="D3993" s="2" t="s">
        <v>212</v>
      </c>
      <c r="E3993" s="2" t="s">
        <v>5816</v>
      </c>
      <c r="F3993" s="3"/>
    </row>
    <row r="3994" spans="1:6">
      <c r="A3994" s="2"/>
      <c r="B3994" s="2" t="s">
        <v>210</v>
      </c>
      <c r="C3994" s="2" t="s">
        <v>6077</v>
      </c>
      <c r="D3994" s="2" t="s">
        <v>212</v>
      </c>
      <c r="E3994" s="2" t="s">
        <v>5816</v>
      </c>
      <c r="F3994" s="3"/>
    </row>
    <row r="3995" spans="1:6">
      <c r="A3995" s="2"/>
      <c r="B3995" s="2" t="s">
        <v>210</v>
      </c>
      <c r="C3995" s="2" t="s">
        <v>6078</v>
      </c>
      <c r="D3995" s="2" t="s">
        <v>212</v>
      </c>
      <c r="E3995" s="2" t="s">
        <v>5816</v>
      </c>
      <c r="F3995" s="3"/>
    </row>
    <row r="3996" spans="1:6">
      <c r="A3996" s="2"/>
      <c r="B3996" s="2" t="s">
        <v>210</v>
      </c>
      <c r="C3996" s="2" t="s">
        <v>6079</v>
      </c>
      <c r="D3996" s="2" t="s">
        <v>212</v>
      </c>
      <c r="E3996" s="2" t="s">
        <v>6080</v>
      </c>
      <c r="F3996" s="3"/>
    </row>
    <row r="3997" spans="1:6" ht="45">
      <c r="A3997" s="2"/>
      <c r="B3997" s="2" t="s">
        <v>210</v>
      </c>
      <c r="C3997" s="4" t="s">
        <v>6081</v>
      </c>
      <c r="D3997" s="2" t="s">
        <v>212</v>
      </c>
      <c r="E3997" s="2" t="s">
        <v>6080</v>
      </c>
      <c r="F3997" s="3"/>
    </row>
    <row r="3998" spans="1:6">
      <c r="A3998" s="2"/>
      <c r="B3998" s="2" t="s">
        <v>210</v>
      </c>
      <c r="C3998" s="2" t="s">
        <v>6082</v>
      </c>
      <c r="D3998" s="2" t="s">
        <v>212</v>
      </c>
      <c r="E3998" s="2" t="s">
        <v>5816</v>
      </c>
      <c r="F3998" s="3"/>
    </row>
    <row r="3999" spans="1:6">
      <c r="A3999" s="2"/>
      <c r="B3999" s="2" t="s">
        <v>210</v>
      </c>
      <c r="C3999" s="2" t="s">
        <v>6083</v>
      </c>
      <c r="D3999" s="2" t="s">
        <v>212</v>
      </c>
      <c r="E3999" s="2" t="s">
        <v>5816</v>
      </c>
      <c r="F3999" s="3"/>
    </row>
    <row r="4000" spans="1:6">
      <c r="A4000" s="2"/>
      <c r="B4000" s="2" t="s">
        <v>210</v>
      </c>
      <c r="C4000" s="2" t="s">
        <v>6084</v>
      </c>
      <c r="D4000" s="2" t="s">
        <v>212</v>
      </c>
      <c r="E4000" s="2" t="s">
        <v>5816</v>
      </c>
      <c r="F4000" s="3"/>
    </row>
    <row r="4001" spans="1:6">
      <c r="A4001" s="2"/>
      <c r="B4001" s="2" t="s">
        <v>210</v>
      </c>
      <c r="C4001" s="2" t="s">
        <v>6085</v>
      </c>
      <c r="D4001" s="2" t="s">
        <v>212</v>
      </c>
      <c r="E4001" s="2" t="s">
        <v>5816</v>
      </c>
      <c r="F4001" s="3"/>
    </row>
    <row r="4002" spans="1:6">
      <c r="A4002" s="2"/>
      <c r="B4002" s="2" t="s">
        <v>210</v>
      </c>
      <c r="C4002" s="2" t="s">
        <v>6086</v>
      </c>
      <c r="D4002" s="2" t="s">
        <v>212</v>
      </c>
      <c r="E4002" s="2" t="s">
        <v>5816</v>
      </c>
      <c r="F4002" s="3"/>
    </row>
    <row r="4003" spans="1:6">
      <c r="A4003" s="2"/>
      <c r="B4003" s="2" t="s">
        <v>210</v>
      </c>
      <c r="C4003" s="2" t="s">
        <v>6087</v>
      </c>
      <c r="D4003" s="2" t="s">
        <v>212</v>
      </c>
      <c r="E4003" s="2" t="s">
        <v>5816</v>
      </c>
      <c r="F4003" s="3"/>
    </row>
    <row r="4004" spans="1:6">
      <c r="A4004" s="2"/>
      <c r="B4004" s="2" t="s">
        <v>210</v>
      </c>
      <c r="C4004" s="2" t="s">
        <v>6088</v>
      </c>
      <c r="D4004" s="2" t="s">
        <v>212</v>
      </c>
      <c r="E4004" s="2" t="s">
        <v>5816</v>
      </c>
      <c r="F4004" s="3"/>
    </row>
    <row r="4005" spans="1:6">
      <c r="A4005" s="2"/>
      <c r="B4005" s="2" t="s">
        <v>210</v>
      </c>
      <c r="C4005" s="2" t="s">
        <v>6089</v>
      </c>
      <c r="D4005" s="2" t="s">
        <v>212</v>
      </c>
      <c r="E4005" s="2" t="s">
        <v>5816</v>
      </c>
      <c r="F4005" s="3"/>
    </row>
    <row r="4006" spans="1:6">
      <c r="A4006" s="2"/>
      <c r="B4006" s="2" t="s">
        <v>210</v>
      </c>
      <c r="C4006" s="2" t="s">
        <v>6090</v>
      </c>
      <c r="D4006" s="2" t="s">
        <v>212</v>
      </c>
      <c r="E4006" s="2" t="s">
        <v>5816</v>
      </c>
      <c r="F4006" s="3"/>
    </row>
    <row r="4007" spans="1:6">
      <c r="A4007" s="2" t="s">
        <v>6091</v>
      </c>
      <c r="B4007" s="2" t="s">
        <v>210</v>
      </c>
      <c r="C4007" s="2" t="s">
        <v>6092</v>
      </c>
      <c r="D4007" s="2" t="s">
        <v>212</v>
      </c>
      <c r="E4007" s="2" t="s">
        <v>5816</v>
      </c>
      <c r="F4007" s="3"/>
    </row>
    <row r="4008" spans="1:6">
      <c r="A4008" s="2"/>
      <c r="B4008" s="2" t="s">
        <v>210</v>
      </c>
      <c r="C4008" s="2" t="s">
        <v>6093</v>
      </c>
      <c r="D4008" s="2" t="s">
        <v>212</v>
      </c>
      <c r="E4008" s="2" t="s">
        <v>5816</v>
      </c>
      <c r="F4008" s="3"/>
    </row>
    <row r="4009" spans="1:6">
      <c r="A4009" s="2"/>
      <c r="B4009" s="2" t="s">
        <v>210</v>
      </c>
      <c r="C4009" s="2" t="s">
        <v>6093</v>
      </c>
      <c r="D4009" s="2" t="s">
        <v>212</v>
      </c>
      <c r="E4009" s="2" t="s">
        <v>5816</v>
      </c>
      <c r="F4009" s="3"/>
    </row>
    <row r="4010" spans="1:6">
      <c r="A4010" s="2"/>
      <c r="B4010" s="2" t="s">
        <v>210</v>
      </c>
      <c r="C4010" s="2" t="s">
        <v>6094</v>
      </c>
      <c r="D4010" s="2" t="s">
        <v>212</v>
      </c>
      <c r="E4010" s="2" t="s">
        <v>5816</v>
      </c>
      <c r="F4010" s="3"/>
    </row>
    <row r="4011" spans="1:6">
      <c r="A4011" s="2"/>
      <c r="B4011" s="2" t="s">
        <v>210</v>
      </c>
      <c r="C4011" s="2" t="s">
        <v>6094</v>
      </c>
      <c r="D4011" s="2" t="s">
        <v>212</v>
      </c>
      <c r="E4011" s="2" t="s">
        <v>5816</v>
      </c>
      <c r="F4011" s="3"/>
    </row>
    <row r="4012" spans="1:6">
      <c r="A4012" s="2"/>
      <c r="B4012" s="2" t="s">
        <v>210</v>
      </c>
      <c r="C4012" s="2" t="s">
        <v>6094</v>
      </c>
      <c r="D4012" s="2" t="s">
        <v>212</v>
      </c>
      <c r="E4012" s="2" t="s">
        <v>5816</v>
      </c>
      <c r="F4012" s="3"/>
    </row>
    <row r="4013" spans="1:6">
      <c r="A4013" s="2"/>
      <c r="B4013" s="2" t="s">
        <v>210</v>
      </c>
      <c r="C4013" s="2" t="s">
        <v>6095</v>
      </c>
      <c r="D4013" s="2" t="s">
        <v>212</v>
      </c>
      <c r="E4013" s="2" t="s">
        <v>5816</v>
      </c>
      <c r="F4013" s="3"/>
    </row>
    <row r="4014" spans="1:6">
      <c r="A4014" s="2"/>
      <c r="B4014" s="2" t="s">
        <v>210</v>
      </c>
      <c r="C4014" s="2" t="s">
        <v>6096</v>
      </c>
      <c r="D4014" s="2" t="s">
        <v>212</v>
      </c>
      <c r="E4014" s="2" t="s">
        <v>5816</v>
      </c>
      <c r="F4014" s="3"/>
    </row>
    <row r="4015" spans="1:6">
      <c r="A4015" s="2"/>
      <c r="B4015" s="2" t="s">
        <v>210</v>
      </c>
      <c r="C4015" s="2" t="s">
        <v>6097</v>
      </c>
      <c r="D4015" s="2" t="s">
        <v>212</v>
      </c>
      <c r="E4015" s="2" t="s">
        <v>5816</v>
      </c>
      <c r="F4015" s="3"/>
    </row>
    <row r="4016" spans="1:6">
      <c r="A4016" s="2"/>
      <c r="B4016" s="2" t="s">
        <v>210</v>
      </c>
      <c r="C4016" s="2" t="s">
        <v>6098</v>
      </c>
      <c r="D4016" s="2" t="s">
        <v>212</v>
      </c>
      <c r="E4016" s="2" t="s">
        <v>118</v>
      </c>
      <c r="F4016" s="3"/>
    </row>
    <row r="4017" spans="1:6">
      <c r="A4017" s="2"/>
      <c r="B4017" s="2" t="s">
        <v>210</v>
      </c>
      <c r="C4017" s="2" t="s">
        <v>6098</v>
      </c>
      <c r="D4017" s="2" t="s">
        <v>212</v>
      </c>
      <c r="E4017" s="2" t="s">
        <v>5816</v>
      </c>
      <c r="F4017" s="3"/>
    </row>
    <row r="4018" spans="1:6">
      <c r="A4018" s="2" t="s">
        <v>6099</v>
      </c>
      <c r="B4018" s="2" t="s">
        <v>210</v>
      </c>
      <c r="C4018" s="2" t="s">
        <v>6100</v>
      </c>
      <c r="D4018" s="2" t="s">
        <v>212</v>
      </c>
      <c r="E4018" s="2" t="s">
        <v>5816</v>
      </c>
      <c r="F4018" s="3"/>
    </row>
    <row r="4019" spans="1:6">
      <c r="A4019" s="2" t="s">
        <v>6101</v>
      </c>
      <c r="B4019" s="2" t="s">
        <v>210</v>
      </c>
      <c r="C4019" s="2" t="s">
        <v>6100</v>
      </c>
      <c r="D4019" s="2" t="s">
        <v>212</v>
      </c>
      <c r="E4019" s="2" t="s">
        <v>5816</v>
      </c>
      <c r="F4019" s="3"/>
    </row>
    <row r="4020" spans="1:6">
      <c r="A4020" s="2" t="s">
        <v>6102</v>
      </c>
      <c r="B4020" s="2" t="s">
        <v>210</v>
      </c>
      <c r="C4020" s="2" t="s">
        <v>6100</v>
      </c>
      <c r="D4020" s="2" t="s">
        <v>212</v>
      </c>
      <c r="E4020" s="2" t="s">
        <v>5816</v>
      </c>
      <c r="F4020" s="3"/>
    </row>
    <row r="4021" spans="1:6">
      <c r="A4021" s="2"/>
      <c r="B4021" s="2" t="s">
        <v>210</v>
      </c>
      <c r="C4021" s="2" t="s">
        <v>6103</v>
      </c>
      <c r="D4021" s="2" t="s">
        <v>212</v>
      </c>
      <c r="E4021" s="2" t="s">
        <v>5816</v>
      </c>
      <c r="F4021" s="3"/>
    </row>
    <row r="4022" spans="1:6">
      <c r="A4022" s="2"/>
      <c r="B4022" s="2" t="s">
        <v>210</v>
      </c>
      <c r="C4022" s="2" t="s">
        <v>6104</v>
      </c>
      <c r="D4022" s="2" t="s">
        <v>212</v>
      </c>
      <c r="E4022" s="2" t="s">
        <v>5816</v>
      </c>
      <c r="F4022" s="3"/>
    </row>
    <row r="4023" spans="1:6">
      <c r="A4023" s="2" t="s">
        <v>6105</v>
      </c>
      <c r="B4023" s="2" t="s">
        <v>210</v>
      </c>
      <c r="C4023" s="2" t="s">
        <v>6106</v>
      </c>
      <c r="D4023" s="2" t="s">
        <v>212</v>
      </c>
      <c r="E4023" s="2" t="s">
        <v>5816</v>
      </c>
      <c r="F4023" s="3"/>
    </row>
    <row r="4024" spans="1:6">
      <c r="A4024" s="2"/>
      <c r="B4024" s="2" t="s">
        <v>210</v>
      </c>
      <c r="C4024" s="2" t="s">
        <v>6107</v>
      </c>
      <c r="D4024" s="2" t="s">
        <v>212</v>
      </c>
      <c r="E4024" s="2" t="s">
        <v>5816</v>
      </c>
      <c r="F4024" s="3"/>
    </row>
    <row r="4025" spans="1:6">
      <c r="A4025" s="2"/>
      <c r="B4025" s="2" t="s">
        <v>210</v>
      </c>
      <c r="C4025" s="2" t="s">
        <v>6108</v>
      </c>
      <c r="D4025" s="2" t="s">
        <v>212</v>
      </c>
      <c r="E4025" s="2" t="s">
        <v>5816</v>
      </c>
      <c r="F4025" s="3"/>
    </row>
    <row r="4026" spans="1:6">
      <c r="A4026" s="2"/>
      <c r="B4026" s="2" t="s">
        <v>210</v>
      </c>
      <c r="C4026" s="2" t="s">
        <v>6109</v>
      </c>
      <c r="D4026" s="2" t="s">
        <v>212</v>
      </c>
      <c r="E4026" s="2" t="s">
        <v>5816</v>
      </c>
      <c r="F4026" s="3"/>
    </row>
    <row r="4027" spans="1:6">
      <c r="A4027" s="2"/>
      <c r="B4027" s="2" t="s">
        <v>210</v>
      </c>
      <c r="C4027" s="2" t="s">
        <v>6110</v>
      </c>
      <c r="D4027" s="2" t="s">
        <v>212</v>
      </c>
      <c r="E4027" s="2" t="s">
        <v>5816</v>
      </c>
      <c r="F4027" s="3"/>
    </row>
    <row r="4028" spans="1:6">
      <c r="A4028" s="2"/>
      <c r="B4028" s="2" t="s">
        <v>210</v>
      </c>
      <c r="C4028" s="2" t="s">
        <v>6111</v>
      </c>
      <c r="D4028" s="2" t="s">
        <v>212</v>
      </c>
      <c r="E4028" s="2" t="s">
        <v>5816</v>
      </c>
      <c r="F4028" s="3"/>
    </row>
    <row r="4029" spans="1:6">
      <c r="A4029" s="2"/>
      <c r="B4029" s="2" t="s">
        <v>210</v>
      </c>
      <c r="C4029" s="2" t="s">
        <v>6112</v>
      </c>
      <c r="D4029" s="2" t="s">
        <v>212</v>
      </c>
      <c r="E4029" s="2" t="s">
        <v>5816</v>
      </c>
      <c r="F4029" s="3"/>
    </row>
    <row r="4030" spans="1:6">
      <c r="A4030" s="2"/>
      <c r="B4030" s="2" t="s">
        <v>210</v>
      </c>
      <c r="C4030" s="2" t="s">
        <v>6113</v>
      </c>
      <c r="D4030" s="2" t="s">
        <v>212</v>
      </c>
      <c r="E4030" s="2" t="s">
        <v>5816</v>
      </c>
      <c r="F4030" s="3"/>
    </row>
    <row r="4031" spans="1:6">
      <c r="A4031" s="2"/>
      <c r="B4031" s="2" t="s">
        <v>210</v>
      </c>
      <c r="C4031" s="2" t="s">
        <v>6114</v>
      </c>
      <c r="D4031" s="2" t="s">
        <v>212</v>
      </c>
      <c r="E4031" s="2" t="s">
        <v>5816</v>
      </c>
      <c r="F4031" s="3"/>
    </row>
    <row r="4032" spans="1:6">
      <c r="A4032" s="2"/>
      <c r="B4032" s="2" t="s">
        <v>210</v>
      </c>
      <c r="C4032" s="2" t="s">
        <v>6115</v>
      </c>
      <c r="D4032" s="2" t="s">
        <v>212</v>
      </c>
      <c r="E4032" s="2" t="s">
        <v>5816</v>
      </c>
      <c r="F4032" s="3"/>
    </row>
    <row r="4033" spans="1:6">
      <c r="A4033" s="2"/>
      <c r="B4033" s="2" t="s">
        <v>210</v>
      </c>
      <c r="C4033" s="2" t="s">
        <v>6116</v>
      </c>
      <c r="D4033" s="2" t="s">
        <v>212</v>
      </c>
      <c r="E4033" s="2" t="s">
        <v>5816</v>
      </c>
      <c r="F4033" s="3"/>
    </row>
    <row r="4034" spans="1:6">
      <c r="A4034" s="2"/>
      <c r="B4034" s="2" t="s">
        <v>210</v>
      </c>
      <c r="C4034" s="2" t="s">
        <v>6117</v>
      </c>
      <c r="D4034" s="2" t="s">
        <v>212</v>
      </c>
      <c r="E4034" s="2" t="s">
        <v>5816</v>
      </c>
      <c r="F4034" s="3"/>
    </row>
    <row r="4035" spans="1:6">
      <c r="A4035" s="2" t="s">
        <v>6118</v>
      </c>
      <c r="B4035" s="2" t="s">
        <v>210</v>
      </c>
      <c r="C4035" s="2" t="s">
        <v>6119</v>
      </c>
      <c r="D4035" s="2" t="s">
        <v>212</v>
      </c>
      <c r="E4035" s="2" t="s">
        <v>5816</v>
      </c>
      <c r="F4035" s="3"/>
    </row>
    <row r="4036" spans="1:6">
      <c r="A4036" s="2" t="s">
        <v>6120</v>
      </c>
      <c r="B4036" s="2" t="s">
        <v>210</v>
      </c>
      <c r="C4036" s="2" t="s">
        <v>6121</v>
      </c>
      <c r="D4036" s="2" t="s">
        <v>212</v>
      </c>
      <c r="E4036" s="2" t="s">
        <v>5816</v>
      </c>
      <c r="F4036" s="3"/>
    </row>
    <row r="4037" spans="1:6" ht="45">
      <c r="A4037" s="2"/>
      <c r="B4037" s="2" t="s">
        <v>210</v>
      </c>
      <c r="C4037" s="4" t="s">
        <v>6122</v>
      </c>
      <c r="D4037" s="2" t="s">
        <v>212</v>
      </c>
      <c r="E4037" s="2" t="s">
        <v>6080</v>
      </c>
      <c r="F4037" s="3"/>
    </row>
    <row r="4038" spans="1:6" ht="45">
      <c r="A4038" s="2"/>
      <c r="B4038" s="2" t="s">
        <v>210</v>
      </c>
      <c r="C4038" s="4" t="s">
        <v>6122</v>
      </c>
      <c r="D4038" s="2" t="s">
        <v>212</v>
      </c>
      <c r="E4038" s="2" t="s">
        <v>6080</v>
      </c>
      <c r="F4038" s="3"/>
    </row>
    <row r="4039" spans="1:6">
      <c r="A4039" s="2"/>
      <c r="B4039" s="2" t="s">
        <v>210</v>
      </c>
      <c r="C4039" s="2" t="s">
        <v>6123</v>
      </c>
      <c r="D4039" s="2" t="s">
        <v>212</v>
      </c>
      <c r="E4039" s="2" t="s">
        <v>6080</v>
      </c>
      <c r="F4039" s="3"/>
    </row>
    <row r="4040" spans="1:6">
      <c r="A4040" s="2"/>
      <c r="B4040" s="2" t="s">
        <v>210</v>
      </c>
      <c r="C4040" s="2" t="s">
        <v>6123</v>
      </c>
      <c r="D4040" s="2" t="s">
        <v>212</v>
      </c>
      <c r="E4040" s="2" t="s">
        <v>6080</v>
      </c>
      <c r="F4040" s="3"/>
    </row>
    <row r="4041" spans="1:6" ht="45">
      <c r="A4041" s="2"/>
      <c r="B4041" s="2" t="s">
        <v>210</v>
      </c>
      <c r="C4041" s="4" t="s">
        <v>6124</v>
      </c>
      <c r="D4041" s="2" t="s">
        <v>212</v>
      </c>
      <c r="E4041" s="2" t="s">
        <v>6080</v>
      </c>
      <c r="F4041" s="3"/>
    </row>
    <row r="4042" spans="1:6" ht="45">
      <c r="A4042" s="2"/>
      <c r="B4042" s="2" t="s">
        <v>210</v>
      </c>
      <c r="C4042" s="4" t="s">
        <v>6125</v>
      </c>
      <c r="D4042" s="2" t="s">
        <v>212</v>
      </c>
      <c r="E4042" s="2" t="s">
        <v>6080</v>
      </c>
      <c r="F4042" s="3"/>
    </row>
    <row r="4043" spans="1:6">
      <c r="A4043" s="2" t="s">
        <v>6126</v>
      </c>
      <c r="B4043" s="2" t="s">
        <v>210</v>
      </c>
      <c r="C4043" s="2" t="s">
        <v>6127</v>
      </c>
      <c r="D4043" s="2" t="s">
        <v>212</v>
      </c>
      <c r="E4043" s="2" t="s">
        <v>5816</v>
      </c>
      <c r="F4043" s="3"/>
    </row>
    <row r="4044" spans="1:6">
      <c r="A4044" s="2" t="s">
        <v>6128</v>
      </c>
      <c r="B4044" s="2" t="s">
        <v>210</v>
      </c>
      <c r="C4044" s="2" t="s">
        <v>6129</v>
      </c>
      <c r="D4044" s="2" t="s">
        <v>212</v>
      </c>
      <c r="E4044" s="2" t="s">
        <v>5816</v>
      </c>
      <c r="F4044" s="3"/>
    </row>
    <row r="4045" spans="1:6">
      <c r="A4045" s="2" t="s">
        <v>6130</v>
      </c>
      <c r="B4045" s="2" t="s">
        <v>210</v>
      </c>
      <c r="C4045" s="2" t="s">
        <v>6129</v>
      </c>
      <c r="D4045" s="2" t="s">
        <v>212</v>
      </c>
      <c r="E4045" s="2" t="s">
        <v>5816</v>
      </c>
      <c r="F4045" s="3"/>
    </row>
    <row r="4046" spans="1:6">
      <c r="A4046" s="2"/>
      <c r="B4046" s="2" t="s">
        <v>210</v>
      </c>
      <c r="C4046" s="2" t="s">
        <v>6131</v>
      </c>
      <c r="D4046" s="2" t="s">
        <v>212</v>
      </c>
      <c r="E4046" s="2" t="s">
        <v>6080</v>
      </c>
      <c r="F4046" s="3"/>
    </row>
    <row r="4047" spans="1:6">
      <c r="A4047" s="2"/>
      <c r="B4047" s="2" t="s">
        <v>210</v>
      </c>
      <c r="C4047" s="2" t="s">
        <v>6131</v>
      </c>
      <c r="D4047" s="2" t="s">
        <v>212</v>
      </c>
      <c r="E4047" s="2" t="s">
        <v>6080</v>
      </c>
      <c r="F4047" s="3"/>
    </row>
    <row r="4048" spans="1:6">
      <c r="A4048" s="2" t="s">
        <v>6132</v>
      </c>
      <c r="B4048" s="2" t="s">
        <v>210</v>
      </c>
      <c r="C4048" s="2" t="s">
        <v>6133</v>
      </c>
      <c r="D4048" s="2" t="s">
        <v>212</v>
      </c>
      <c r="E4048" s="2" t="s">
        <v>5816</v>
      </c>
      <c r="F4048" s="3"/>
    </row>
    <row r="4049" spans="1:6">
      <c r="A4049" s="2"/>
      <c r="B4049" s="2" t="s">
        <v>210</v>
      </c>
      <c r="C4049" s="2" t="s">
        <v>6134</v>
      </c>
      <c r="D4049" s="2" t="s">
        <v>212</v>
      </c>
      <c r="E4049" s="2" t="s">
        <v>6080</v>
      </c>
      <c r="F4049" s="3"/>
    </row>
    <row r="4050" spans="1:6">
      <c r="A4050" s="2"/>
      <c r="B4050" s="2" t="s">
        <v>210</v>
      </c>
      <c r="C4050" s="2" t="s">
        <v>6134</v>
      </c>
      <c r="D4050" s="2" t="s">
        <v>212</v>
      </c>
      <c r="E4050" s="2" t="s">
        <v>6080</v>
      </c>
      <c r="F4050" s="3"/>
    </row>
    <row r="4051" spans="1:6">
      <c r="A4051" s="2"/>
      <c r="B4051" s="2" t="s">
        <v>210</v>
      </c>
      <c r="C4051" s="2" t="s">
        <v>6135</v>
      </c>
      <c r="D4051" s="2" t="s">
        <v>212</v>
      </c>
      <c r="E4051" s="2" t="s">
        <v>5816</v>
      </c>
      <c r="F4051" s="3"/>
    </row>
    <row r="4052" spans="1:6">
      <c r="A4052" s="2"/>
      <c r="B4052" s="2" t="s">
        <v>210</v>
      </c>
      <c r="C4052" s="2" t="s">
        <v>6136</v>
      </c>
      <c r="D4052" s="2" t="s">
        <v>212</v>
      </c>
      <c r="E4052" s="2" t="s">
        <v>5818</v>
      </c>
      <c r="F4052" s="3"/>
    </row>
    <row r="4053" spans="1:6" ht="45">
      <c r="A4053" s="2"/>
      <c r="B4053" s="2" t="s">
        <v>210</v>
      </c>
      <c r="C4053" s="4" t="s">
        <v>6137</v>
      </c>
      <c r="D4053" s="2" t="s">
        <v>212</v>
      </c>
      <c r="E4053" s="2" t="s">
        <v>5818</v>
      </c>
      <c r="F4053" s="3"/>
    </row>
    <row r="4054" spans="1:6">
      <c r="A4054" s="2"/>
      <c r="B4054" s="2" t="s">
        <v>210</v>
      </c>
      <c r="C4054" s="2" t="s">
        <v>6138</v>
      </c>
      <c r="D4054" s="2" t="s">
        <v>212</v>
      </c>
      <c r="E4054" s="2" t="s">
        <v>5816</v>
      </c>
      <c r="F4054" s="3"/>
    </row>
    <row r="4055" spans="1:6">
      <c r="A4055" s="2"/>
      <c r="B4055" s="2" t="s">
        <v>210</v>
      </c>
      <c r="C4055" s="2" t="s">
        <v>6139</v>
      </c>
      <c r="D4055" s="2" t="s">
        <v>212</v>
      </c>
      <c r="E4055" s="2" t="s">
        <v>5816</v>
      </c>
      <c r="F4055" s="3"/>
    </row>
    <row r="4056" spans="1:6">
      <c r="A4056" s="2"/>
      <c r="B4056" s="2" t="s">
        <v>210</v>
      </c>
      <c r="C4056" s="2" t="s">
        <v>6140</v>
      </c>
      <c r="D4056" s="2" t="s">
        <v>212</v>
      </c>
      <c r="E4056" s="2" t="s">
        <v>6080</v>
      </c>
      <c r="F4056" s="3"/>
    </row>
    <row r="4057" spans="1:6">
      <c r="A4057" s="2"/>
      <c r="B4057" s="2" t="s">
        <v>210</v>
      </c>
      <c r="C4057" s="2" t="s">
        <v>6140</v>
      </c>
      <c r="D4057" s="2" t="s">
        <v>212</v>
      </c>
      <c r="E4057" s="2" t="s">
        <v>6080</v>
      </c>
      <c r="F4057" s="3"/>
    </row>
    <row r="4058" spans="1:6">
      <c r="A4058" s="2"/>
      <c r="B4058" s="2" t="s">
        <v>210</v>
      </c>
      <c r="C4058" s="2" t="s">
        <v>6141</v>
      </c>
      <c r="D4058" s="2" t="s">
        <v>212</v>
      </c>
      <c r="E4058" s="2" t="s">
        <v>6080</v>
      </c>
      <c r="F4058" s="3"/>
    </row>
    <row r="4059" spans="1:6">
      <c r="A4059" s="2"/>
      <c r="B4059" s="2" t="s">
        <v>210</v>
      </c>
      <c r="C4059" s="2" t="s">
        <v>6142</v>
      </c>
      <c r="D4059" s="2" t="s">
        <v>212</v>
      </c>
      <c r="E4059" s="2" t="s">
        <v>5816</v>
      </c>
      <c r="F4059" s="3"/>
    </row>
    <row r="4060" spans="1:6">
      <c r="A4060" s="2"/>
      <c r="B4060" s="2" t="s">
        <v>210</v>
      </c>
      <c r="C4060" s="2" t="s">
        <v>6143</v>
      </c>
      <c r="D4060" s="2" t="s">
        <v>212</v>
      </c>
      <c r="E4060" s="2" t="s">
        <v>5816</v>
      </c>
      <c r="F4060" s="3"/>
    </row>
    <row r="4061" spans="1:6">
      <c r="A4061" s="2"/>
      <c r="B4061" s="2" t="s">
        <v>210</v>
      </c>
      <c r="C4061" s="2" t="s">
        <v>6143</v>
      </c>
      <c r="D4061" s="2" t="s">
        <v>212</v>
      </c>
      <c r="E4061" s="2" t="s">
        <v>5816</v>
      </c>
      <c r="F4061" s="3"/>
    </row>
    <row r="4062" spans="1:6">
      <c r="A4062" s="2"/>
      <c r="B4062" s="2" t="s">
        <v>210</v>
      </c>
      <c r="C4062" s="2" t="s">
        <v>6144</v>
      </c>
      <c r="D4062" s="2" t="s">
        <v>212</v>
      </c>
      <c r="E4062" s="2" t="s">
        <v>5816</v>
      </c>
      <c r="F4062" s="3"/>
    </row>
    <row r="4063" spans="1:6">
      <c r="A4063" s="2"/>
      <c r="B4063" s="2" t="s">
        <v>210</v>
      </c>
      <c r="C4063" s="2" t="s">
        <v>6145</v>
      </c>
      <c r="D4063" s="2" t="s">
        <v>212</v>
      </c>
      <c r="E4063" s="2" t="s">
        <v>5816</v>
      </c>
      <c r="F4063" s="3"/>
    </row>
    <row r="4064" spans="1:6">
      <c r="A4064" s="2"/>
      <c r="B4064" s="2" t="s">
        <v>210</v>
      </c>
      <c r="C4064" s="2" t="s">
        <v>6146</v>
      </c>
      <c r="D4064" s="2" t="s">
        <v>212</v>
      </c>
      <c r="E4064" s="2" t="s">
        <v>5816</v>
      </c>
      <c r="F4064" s="3"/>
    </row>
    <row r="4065" spans="1:6">
      <c r="A4065" s="2"/>
      <c r="B4065" s="2" t="s">
        <v>210</v>
      </c>
      <c r="C4065" s="2" t="s">
        <v>6147</v>
      </c>
      <c r="D4065" s="2" t="s">
        <v>212</v>
      </c>
      <c r="E4065" s="2" t="s">
        <v>5816</v>
      </c>
      <c r="F4065" s="3"/>
    </row>
    <row r="4066" spans="1:6">
      <c r="A4066" s="2"/>
      <c r="B4066" s="2" t="s">
        <v>210</v>
      </c>
      <c r="C4066" s="2" t="s">
        <v>6148</v>
      </c>
      <c r="D4066" s="2" t="s">
        <v>212</v>
      </c>
      <c r="E4066" s="2" t="s">
        <v>5816</v>
      </c>
      <c r="F4066" s="3"/>
    </row>
    <row r="4067" spans="1:6">
      <c r="A4067" s="2"/>
      <c r="B4067" s="2" t="s">
        <v>210</v>
      </c>
      <c r="C4067" s="2" t="s">
        <v>6149</v>
      </c>
      <c r="D4067" s="2" t="s">
        <v>212</v>
      </c>
      <c r="E4067" s="2" t="s">
        <v>5816</v>
      </c>
      <c r="F4067" s="3"/>
    </row>
    <row r="4068" spans="1:6">
      <c r="A4068" s="2"/>
      <c r="B4068" s="2" t="s">
        <v>210</v>
      </c>
      <c r="C4068" s="2" t="s">
        <v>6150</v>
      </c>
      <c r="D4068" s="2" t="s">
        <v>212</v>
      </c>
      <c r="E4068" s="2" t="s">
        <v>5816</v>
      </c>
      <c r="F4068" s="3"/>
    </row>
    <row r="4069" spans="1:6">
      <c r="A4069" s="2" t="s">
        <v>6151</v>
      </c>
      <c r="B4069" s="2" t="s">
        <v>210</v>
      </c>
      <c r="C4069" s="2" t="s">
        <v>6152</v>
      </c>
      <c r="D4069" s="2" t="s">
        <v>212</v>
      </c>
      <c r="E4069" s="2" t="s">
        <v>5816</v>
      </c>
      <c r="F4069" s="3"/>
    </row>
    <row r="4070" spans="1:6">
      <c r="A4070" s="2" t="s">
        <v>6153</v>
      </c>
      <c r="B4070" s="2" t="s">
        <v>210</v>
      </c>
      <c r="C4070" s="2" t="s">
        <v>6154</v>
      </c>
      <c r="D4070" s="2" t="s">
        <v>212</v>
      </c>
      <c r="E4070" s="2" t="s">
        <v>5816</v>
      </c>
      <c r="F4070" s="3"/>
    </row>
    <row r="4071" spans="1:6">
      <c r="A4071" s="2" t="s">
        <v>6155</v>
      </c>
      <c r="B4071" s="2" t="s">
        <v>210</v>
      </c>
      <c r="C4071" s="2" t="s">
        <v>6154</v>
      </c>
      <c r="D4071" s="2" t="s">
        <v>212</v>
      </c>
      <c r="E4071" s="2" t="s">
        <v>5816</v>
      </c>
      <c r="F4071" s="3"/>
    </row>
    <row r="4072" spans="1:6">
      <c r="A4072" s="2" t="s">
        <v>6156</v>
      </c>
      <c r="B4072" s="2" t="s">
        <v>210</v>
      </c>
      <c r="C4072" s="2" t="s">
        <v>6154</v>
      </c>
      <c r="D4072" s="2" t="s">
        <v>212</v>
      </c>
      <c r="E4072" s="2" t="s">
        <v>5816</v>
      </c>
      <c r="F4072" s="3"/>
    </row>
    <row r="4073" spans="1:6">
      <c r="A4073" s="2"/>
      <c r="B4073" s="2" t="s">
        <v>210</v>
      </c>
      <c r="C4073" s="2" t="s">
        <v>6157</v>
      </c>
      <c r="D4073" s="2" t="s">
        <v>212</v>
      </c>
      <c r="E4073" s="2" t="s">
        <v>5816</v>
      </c>
      <c r="F4073" s="3"/>
    </row>
    <row r="4074" spans="1:6">
      <c r="A4074" s="2" t="s">
        <v>6158</v>
      </c>
      <c r="B4074" s="2" t="s">
        <v>210</v>
      </c>
      <c r="C4074" s="2" t="s">
        <v>6157</v>
      </c>
      <c r="D4074" s="2" t="s">
        <v>212</v>
      </c>
      <c r="E4074" s="2" t="s">
        <v>5816</v>
      </c>
      <c r="F4074" s="3"/>
    </row>
    <row r="4075" spans="1:6">
      <c r="A4075" s="2"/>
      <c r="B4075" s="2" t="s">
        <v>210</v>
      </c>
      <c r="C4075" s="2" t="s">
        <v>6159</v>
      </c>
      <c r="D4075" s="2" t="s">
        <v>212</v>
      </c>
      <c r="E4075" s="2" t="s">
        <v>5816</v>
      </c>
      <c r="F4075" s="3"/>
    </row>
    <row r="4076" spans="1:6">
      <c r="A4076" s="2"/>
      <c r="B4076" s="2" t="s">
        <v>210</v>
      </c>
      <c r="C4076" s="2" t="s">
        <v>6160</v>
      </c>
      <c r="D4076" s="2" t="s">
        <v>212</v>
      </c>
      <c r="E4076" s="2" t="s">
        <v>5816</v>
      </c>
      <c r="F4076" s="3"/>
    </row>
    <row r="4077" spans="1:6">
      <c r="A4077" s="2"/>
      <c r="B4077" s="2" t="s">
        <v>210</v>
      </c>
      <c r="C4077" s="2" t="s">
        <v>6161</v>
      </c>
      <c r="D4077" s="2" t="s">
        <v>212</v>
      </c>
      <c r="E4077" s="2" t="s">
        <v>5816</v>
      </c>
      <c r="F4077" s="3"/>
    </row>
    <row r="4078" spans="1:6">
      <c r="A4078" s="2"/>
      <c r="B4078" s="2" t="s">
        <v>210</v>
      </c>
      <c r="C4078" s="2" t="s">
        <v>6162</v>
      </c>
      <c r="D4078" s="2" t="s">
        <v>212</v>
      </c>
      <c r="E4078" s="2" t="s">
        <v>5816</v>
      </c>
      <c r="F4078" s="3"/>
    </row>
    <row r="4079" spans="1:6">
      <c r="A4079" s="2"/>
      <c r="B4079" s="2" t="s">
        <v>210</v>
      </c>
      <c r="C4079" s="2" t="s">
        <v>6163</v>
      </c>
      <c r="D4079" s="2" t="s">
        <v>212</v>
      </c>
      <c r="E4079" s="2" t="s">
        <v>5816</v>
      </c>
      <c r="F4079" s="3"/>
    </row>
    <row r="4080" spans="1:6">
      <c r="A4080" s="2"/>
      <c r="B4080" s="2" t="s">
        <v>210</v>
      </c>
      <c r="C4080" s="2" t="s">
        <v>6164</v>
      </c>
      <c r="D4080" s="2" t="s">
        <v>212</v>
      </c>
      <c r="E4080" s="2" t="s">
        <v>5816</v>
      </c>
      <c r="F4080" s="3"/>
    </row>
    <row r="4081" spans="1:6">
      <c r="A4081" s="2"/>
      <c r="B4081" s="2" t="s">
        <v>210</v>
      </c>
      <c r="C4081" s="2" t="s">
        <v>6165</v>
      </c>
      <c r="D4081" s="2" t="s">
        <v>212</v>
      </c>
      <c r="E4081" s="2" t="s">
        <v>5816</v>
      </c>
      <c r="F4081" s="3"/>
    </row>
    <row r="4082" spans="1:6">
      <c r="A4082" s="2"/>
      <c r="B4082" s="2" t="s">
        <v>210</v>
      </c>
      <c r="C4082" s="2" t="s">
        <v>6166</v>
      </c>
      <c r="D4082" s="2" t="s">
        <v>212</v>
      </c>
      <c r="E4082" s="2" t="s">
        <v>5816</v>
      </c>
      <c r="F4082" s="3"/>
    </row>
    <row r="4083" spans="1:6">
      <c r="A4083" s="2"/>
      <c r="B4083" s="2" t="s">
        <v>210</v>
      </c>
      <c r="C4083" s="2" t="s">
        <v>6167</v>
      </c>
      <c r="D4083" s="2" t="s">
        <v>212</v>
      </c>
      <c r="E4083" s="2" t="s">
        <v>5816</v>
      </c>
      <c r="F4083" s="3"/>
    </row>
    <row r="4084" spans="1:6">
      <c r="A4084" s="2"/>
      <c r="B4084" s="2" t="s">
        <v>210</v>
      </c>
      <c r="C4084" s="2" t="s">
        <v>6168</v>
      </c>
      <c r="D4084" s="2" t="s">
        <v>212</v>
      </c>
      <c r="E4084" s="2" t="s">
        <v>5816</v>
      </c>
      <c r="F4084" s="3"/>
    </row>
    <row r="4085" spans="1:6">
      <c r="A4085" s="2"/>
      <c r="B4085" s="2" t="s">
        <v>210</v>
      </c>
      <c r="C4085" s="2" t="s">
        <v>6169</v>
      </c>
      <c r="D4085" s="2" t="s">
        <v>212</v>
      </c>
      <c r="E4085" s="2" t="s">
        <v>5816</v>
      </c>
      <c r="F4085" s="3"/>
    </row>
    <row r="4086" spans="1:6">
      <c r="A4086" s="2" t="s">
        <v>6170</v>
      </c>
      <c r="B4086" s="2" t="s">
        <v>210</v>
      </c>
      <c r="C4086" s="2" t="s">
        <v>6171</v>
      </c>
      <c r="D4086" s="2" t="s">
        <v>212</v>
      </c>
      <c r="E4086" s="2" t="s">
        <v>5816</v>
      </c>
      <c r="F4086" s="3"/>
    </row>
    <row r="4087" spans="1:6">
      <c r="A4087" s="2" t="s">
        <v>6172</v>
      </c>
      <c r="B4087" s="2" t="s">
        <v>210</v>
      </c>
      <c r="C4087" s="2" t="s">
        <v>6173</v>
      </c>
      <c r="D4087" s="2" t="s">
        <v>212</v>
      </c>
      <c r="E4087" s="2" t="s">
        <v>5816</v>
      </c>
      <c r="F4087" s="3"/>
    </row>
    <row r="4088" spans="1:6">
      <c r="A4088" s="2"/>
      <c r="B4088" s="2" t="s">
        <v>210</v>
      </c>
      <c r="C4088" s="2" t="s">
        <v>6174</v>
      </c>
      <c r="D4088" s="2" t="s">
        <v>212</v>
      </c>
      <c r="E4088" s="2" t="s">
        <v>5816</v>
      </c>
      <c r="F4088" s="3"/>
    </row>
    <row r="4089" spans="1:6">
      <c r="A4089" s="2"/>
      <c r="B4089" s="2" t="s">
        <v>210</v>
      </c>
      <c r="C4089" s="2" t="s">
        <v>6175</v>
      </c>
      <c r="D4089" s="2" t="s">
        <v>212</v>
      </c>
      <c r="E4089" s="2" t="s">
        <v>6080</v>
      </c>
      <c r="F4089" s="3"/>
    </row>
    <row r="4090" spans="1:6">
      <c r="A4090" s="2"/>
      <c r="B4090" s="2" t="s">
        <v>210</v>
      </c>
      <c r="C4090" s="2" t="s">
        <v>6175</v>
      </c>
      <c r="D4090" s="2" t="s">
        <v>212</v>
      </c>
      <c r="E4090" s="2" t="s">
        <v>6080</v>
      </c>
      <c r="F4090" s="3"/>
    </row>
    <row r="4091" spans="1:6">
      <c r="A4091" s="2"/>
      <c r="B4091" s="2" t="s">
        <v>210</v>
      </c>
      <c r="C4091" s="2" t="s">
        <v>6176</v>
      </c>
      <c r="D4091" s="2" t="s">
        <v>212</v>
      </c>
      <c r="E4091" s="2" t="s">
        <v>6080</v>
      </c>
      <c r="F4091" s="3"/>
    </row>
    <row r="4092" spans="1:6">
      <c r="A4092" s="2"/>
      <c r="B4092" s="2" t="s">
        <v>210</v>
      </c>
      <c r="C4092" s="2" t="s">
        <v>6176</v>
      </c>
      <c r="D4092" s="2" t="s">
        <v>212</v>
      </c>
      <c r="E4092" s="2" t="s">
        <v>6080</v>
      </c>
      <c r="F4092" s="3"/>
    </row>
    <row r="4093" spans="1:6">
      <c r="A4093" s="2"/>
      <c r="B4093" s="2" t="s">
        <v>210</v>
      </c>
      <c r="C4093" s="2" t="s">
        <v>6177</v>
      </c>
      <c r="D4093" s="2" t="s">
        <v>212</v>
      </c>
      <c r="E4093" s="2" t="s">
        <v>6080</v>
      </c>
      <c r="F4093" s="3"/>
    </row>
    <row r="4094" spans="1:6">
      <c r="A4094" s="2"/>
      <c r="B4094" s="2" t="s">
        <v>210</v>
      </c>
      <c r="C4094" s="2" t="s">
        <v>6177</v>
      </c>
      <c r="D4094" s="2" t="s">
        <v>212</v>
      </c>
      <c r="E4094" s="2" t="s">
        <v>6080</v>
      </c>
      <c r="F4094" s="3"/>
    </row>
    <row r="4095" spans="1:6">
      <c r="A4095" s="2" t="s">
        <v>6178</v>
      </c>
      <c r="B4095" s="2" t="s">
        <v>210</v>
      </c>
      <c r="C4095" s="2" t="s">
        <v>6179</v>
      </c>
      <c r="D4095" s="2" t="s">
        <v>212</v>
      </c>
      <c r="E4095" s="2" t="s">
        <v>5816</v>
      </c>
      <c r="F4095" s="3"/>
    </row>
    <row r="4096" spans="1:6">
      <c r="A4096" s="2"/>
      <c r="B4096" s="2" t="s">
        <v>210</v>
      </c>
      <c r="C4096" s="2" t="s">
        <v>6180</v>
      </c>
      <c r="D4096" s="2" t="s">
        <v>212</v>
      </c>
      <c r="E4096" s="2" t="s">
        <v>6080</v>
      </c>
      <c r="F4096" s="3"/>
    </row>
    <row r="4097" spans="1:6">
      <c r="A4097" s="2" t="s">
        <v>6181</v>
      </c>
      <c r="B4097" s="2" t="s">
        <v>210</v>
      </c>
      <c r="C4097" s="2" t="s">
        <v>6182</v>
      </c>
      <c r="D4097" s="2" t="s">
        <v>212</v>
      </c>
      <c r="E4097" s="2" t="s">
        <v>5816</v>
      </c>
      <c r="F4097" s="3"/>
    </row>
    <row r="4098" spans="1:6">
      <c r="A4098" s="2"/>
      <c r="B4098" s="2" t="s">
        <v>210</v>
      </c>
      <c r="C4098" s="2" t="s">
        <v>6183</v>
      </c>
      <c r="D4098" s="2" t="s">
        <v>212</v>
      </c>
      <c r="E4098" s="2" t="s">
        <v>6080</v>
      </c>
      <c r="F4098" s="3"/>
    </row>
    <row r="4099" spans="1:6">
      <c r="A4099" s="2"/>
      <c r="B4099" s="2" t="s">
        <v>210</v>
      </c>
      <c r="C4099" s="2" t="s">
        <v>6183</v>
      </c>
      <c r="D4099" s="2" t="s">
        <v>212</v>
      </c>
      <c r="E4099" s="2" t="s">
        <v>6080</v>
      </c>
      <c r="F4099" s="3"/>
    </row>
    <row r="4100" spans="1:6">
      <c r="A4100" s="2"/>
      <c r="B4100" s="2" t="s">
        <v>210</v>
      </c>
      <c r="C4100" s="2" t="s">
        <v>6184</v>
      </c>
      <c r="D4100" s="2" t="s">
        <v>212</v>
      </c>
      <c r="E4100" s="2" t="s">
        <v>5816</v>
      </c>
      <c r="F4100" s="3"/>
    </row>
    <row r="4101" spans="1:6" ht="45">
      <c r="A4101" s="2"/>
      <c r="B4101" s="2" t="s">
        <v>210</v>
      </c>
      <c r="C4101" s="4" t="s">
        <v>6185</v>
      </c>
      <c r="D4101" s="2" t="s">
        <v>212</v>
      </c>
      <c r="E4101" s="2" t="s">
        <v>5816</v>
      </c>
      <c r="F4101" s="3"/>
    </row>
    <row r="4102" spans="1:6">
      <c r="A4102" s="2"/>
      <c r="B4102" s="2" t="s">
        <v>210</v>
      </c>
      <c r="C4102" s="2" t="s">
        <v>6186</v>
      </c>
      <c r="D4102" s="2" t="s">
        <v>212</v>
      </c>
      <c r="E4102" s="2" t="s">
        <v>5816</v>
      </c>
      <c r="F4102" s="3"/>
    </row>
    <row r="4103" spans="1:6">
      <c r="A4103" s="2"/>
      <c r="B4103" s="2" t="s">
        <v>210</v>
      </c>
      <c r="C4103" s="2" t="s">
        <v>6187</v>
      </c>
      <c r="D4103" s="2" t="s">
        <v>212</v>
      </c>
      <c r="E4103" s="2" t="s">
        <v>5816</v>
      </c>
      <c r="F4103" s="3"/>
    </row>
    <row r="4104" spans="1:6">
      <c r="A4104" s="2"/>
      <c r="B4104" s="2" t="s">
        <v>210</v>
      </c>
      <c r="C4104" s="2" t="s">
        <v>6188</v>
      </c>
      <c r="D4104" s="2" t="s">
        <v>212</v>
      </c>
      <c r="E4104" s="2" t="s">
        <v>5816</v>
      </c>
      <c r="F4104" s="3"/>
    </row>
    <row r="4105" spans="1:6">
      <c r="A4105" s="2"/>
      <c r="B4105" s="2" t="s">
        <v>210</v>
      </c>
      <c r="C4105" s="2" t="s">
        <v>6189</v>
      </c>
      <c r="D4105" s="2" t="s">
        <v>212</v>
      </c>
      <c r="E4105" s="2" t="s">
        <v>5816</v>
      </c>
      <c r="F4105" s="3"/>
    </row>
    <row r="4106" spans="1:6">
      <c r="A4106" s="2"/>
      <c r="B4106" s="2" t="s">
        <v>210</v>
      </c>
      <c r="C4106" s="2" t="s">
        <v>6190</v>
      </c>
      <c r="D4106" s="2" t="s">
        <v>212</v>
      </c>
      <c r="E4106" s="2" t="s">
        <v>5816</v>
      </c>
      <c r="F4106" s="3"/>
    </row>
    <row r="4107" spans="1:6">
      <c r="A4107" s="2"/>
      <c r="B4107" s="2" t="s">
        <v>210</v>
      </c>
      <c r="C4107" s="2" t="s">
        <v>6191</v>
      </c>
      <c r="D4107" s="2" t="s">
        <v>212</v>
      </c>
      <c r="E4107" s="2" t="s">
        <v>5816</v>
      </c>
      <c r="F4107" s="3"/>
    </row>
    <row r="4108" spans="1:6">
      <c r="A4108" s="2"/>
      <c r="B4108" s="2" t="s">
        <v>210</v>
      </c>
      <c r="C4108" s="2" t="s">
        <v>6192</v>
      </c>
      <c r="D4108" s="2" t="s">
        <v>212</v>
      </c>
      <c r="E4108" s="2" t="s">
        <v>5816</v>
      </c>
      <c r="F4108" s="3"/>
    </row>
    <row r="4109" spans="1:6">
      <c r="A4109" s="2"/>
      <c r="B4109" s="2" t="s">
        <v>210</v>
      </c>
      <c r="C4109" s="2" t="s">
        <v>6193</v>
      </c>
      <c r="D4109" s="2" t="s">
        <v>212</v>
      </c>
      <c r="E4109" s="2" t="s">
        <v>5816</v>
      </c>
      <c r="F4109" s="3"/>
    </row>
    <row r="4110" spans="1:6">
      <c r="A4110" s="2" t="s">
        <v>6021</v>
      </c>
      <c r="B4110" s="2" t="s">
        <v>210</v>
      </c>
      <c r="C4110" s="2" t="s">
        <v>6194</v>
      </c>
      <c r="D4110" s="2" t="s">
        <v>212</v>
      </c>
      <c r="E4110" s="2" t="s">
        <v>5816</v>
      </c>
      <c r="F4110" s="3"/>
    </row>
    <row r="4111" spans="1:6">
      <c r="A4111" s="2"/>
      <c r="B4111" s="2" t="s">
        <v>210</v>
      </c>
      <c r="C4111" s="2" t="s">
        <v>6195</v>
      </c>
      <c r="D4111" s="2" t="s">
        <v>212</v>
      </c>
      <c r="E4111" s="2" t="s">
        <v>5816</v>
      </c>
      <c r="F4111" s="3"/>
    </row>
    <row r="4112" spans="1:6">
      <c r="A4112" s="2"/>
      <c r="B4112" s="2" t="s">
        <v>210</v>
      </c>
      <c r="C4112" s="2" t="s">
        <v>6196</v>
      </c>
      <c r="D4112" s="2" t="s">
        <v>212</v>
      </c>
      <c r="E4112" s="2" t="s">
        <v>5816</v>
      </c>
      <c r="F4112" s="3"/>
    </row>
    <row r="4113" spans="1:6">
      <c r="A4113" s="2"/>
      <c r="B4113" s="2" t="s">
        <v>210</v>
      </c>
      <c r="C4113" s="2" t="s">
        <v>6197</v>
      </c>
      <c r="D4113" s="2" t="s">
        <v>212</v>
      </c>
      <c r="E4113" s="2" t="s">
        <v>5816</v>
      </c>
      <c r="F4113" s="3"/>
    </row>
    <row r="4114" spans="1:6">
      <c r="A4114" s="2"/>
      <c r="B4114" s="2" t="s">
        <v>210</v>
      </c>
      <c r="C4114" s="2" t="s">
        <v>6198</v>
      </c>
      <c r="D4114" s="2" t="s">
        <v>212</v>
      </c>
      <c r="E4114" s="2" t="s">
        <v>5816</v>
      </c>
      <c r="F4114" s="3"/>
    </row>
    <row r="4115" spans="1:6">
      <c r="A4115" s="2"/>
      <c r="B4115" s="2" t="s">
        <v>210</v>
      </c>
      <c r="C4115" s="2" t="s">
        <v>6199</v>
      </c>
      <c r="D4115" s="2" t="s">
        <v>212</v>
      </c>
      <c r="E4115" s="2" t="s">
        <v>5816</v>
      </c>
      <c r="F4115" s="3"/>
    </row>
    <row r="4116" spans="1:6">
      <c r="A4116" s="2"/>
      <c r="B4116" s="2" t="s">
        <v>210</v>
      </c>
      <c r="C4116" s="2" t="s">
        <v>6200</v>
      </c>
      <c r="D4116" s="2" t="s">
        <v>212</v>
      </c>
      <c r="E4116" s="2" t="s">
        <v>5816</v>
      </c>
      <c r="F4116" s="3"/>
    </row>
    <row r="4117" spans="1:6">
      <c r="A4117" s="2"/>
      <c r="B4117" s="2" t="s">
        <v>210</v>
      </c>
      <c r="C4117" s="2" t="s">
        <v>6201</v>
      </c>
      <c r="D4117" s="2" t="s">
        <v>212</v>
      </c>
      <c r="E4117" s="2" t="s">
        <v>5816</v>
      </c>
      <c r="F4117" s="3"/>
    </row>
    <row r="4118" spans="1:6">
      <c r="A4118" s="2"/>
      <c r="B4118" s="2" t="s">
        <v>210</v>
      </c>
      <c r="C4118" s="2" t="s">
        <v>6202</v>
      </c>
      <c r="D4118" s="2" t="s">
        <v>212</v>
      </c>
      <c r="E4118" s="2" t="s">
        <v>5816</v>
      </c>
      <c r="F4118" s="3"/>
    </row>
    <row r="4119" spans="1:6">
      <c r="A4119" s="2"/>
      <c r="B4119" s="2" t="s">
        <v>210</v>
      </c>
      <c r="C4119" s="2" t="s">
        <v>6203</v>
      </c>
      <c r="D4119" s="2" t="s">
        <v>212</v>
      </c>
      <c r="E4119" s="2" t="s">
        <v>5816</v>
      </c>
      <c r="F4119" s="3"/>
    </row>
    <row r="4120" spans="1:6">
      <c r="A4120" s="2"/>
      <c r="B4120" s="2" t="s">
        <v>210</v>
      </c>
      <c r="C4120" s="2" t="s">
        <v>6204</v>
      </c>
      <c r="D4120" s="2" t="s">
        <v>212</v>
      </c>
      <c r="E4120" s="2" t="s">
        <v>5816</v>
      </c>
      <c r="F4120" s="3"/>
    </row>
    <row r="4121" spans="1:6">
      <c r="A4121" s="2"/>
      <c r="B4121" s="2" t="s">
        <v>210</v>
      </c>
      <c r="C4121" s="2" t="s">
        <v>6205</v>
      </c>
      <c r="D4121" s="2" t="s">
        <v>212</v>
      </c>
      <c r="E4121" s="2" t="s">
        <v>5816</v>
      </c>
      <c r="F4121" s="3"/>
    </row>
    <row r="4122" spans="1:6">
      <c r="A4122" s="2"/>
      <c r="B4122" s="2" t="s">
        <v>210</v>
      </c>
      <c r="C4122" s="2" t="s">
        <v>6206</v>
      </c>
      <c r="D4122" s="2" t="s">
        <v>212</v>
      </c>
      <c r="E4122" s="2" t="s">
        <v>5816</v>
      </c>
      <c r="F4122" s="3"/>
    </row>
    <row r="4123" spans="1:6">
      <c r="A4123" s="2" t="s">
        <v>6207</v>
      </c>
      <c r="B4123" s="2" t="s">
        <v>210</v>
      </c>
      <c r="C4123" s="2" t="s">
        <v>6208</v>
      </c>
      <c r="D4123" s="2" t="s">
        <v>212</v>
      </c>
      <c r="E4123" s="2" t="s">
        <v>5816</v>
      </c>
      <c r="F4123" s="3"/>
    </row>
    <row r="4124" spans="1:6">
      <c r="A4124" s="2" t="s">
        <v>6209</v>
      </c>
      <c r="B4124" s="2" t="s">
        <v>210</v>
      </c>
      <c r="C4124" s="2" t="s">
        <v>6208</v>
      </c>
      <c r="D4124" s="2" t="s">
        <v>212</v>
      </c>
      <c r="E4124" s="2" t="s">
        <v>5816</v>
      </c>
      <c r="F4124" s="3"/>
    </row>
    <row r="4125" spans="1:6">
      <c r="A4125" s="2"/>
      <c r="B4125" s="2" t="s">
        <v>210</v>
      </c>
      <c r="C4125" s="2" t="s">
        <v>6210</v>
      </c>
      <c r="D4125" s="2" t="s">
        <v>212</v>
      </c>
      <c r="E4125" s="2" t="s">
        <v>5816</v>
      </c>
      <c r="F4125" s="3"/>
    </row>
    <row r="4126" spans="1:6">
      <c r="A4126" s="2"/>
      <c r="B4126" s="2" t="s">
        <v>210</v>
      </c>
      <c r="C4126" s="2" t="s">
        <v>6211</v>
      </c>
      <c r="D4126" s="2" t="s">
        <v>212</v>
      </c>
      <c r="E4126" s="2" t="s">
        <v>5816</v>
      </c>
      <c r="F4126" s="3"/>
    </row>
    <row r="4127" spans="1:6">
      <c r="A4127" s="2"/>
      <c r="B4127" s="2" t="s">
        <v>210</v>
      </c>
      <c r="C4127" s="2" t="s">
        <v>6212</v>
      </c>
      <c r="D4127" s="2" t="s">
        <v>212</v>
      </c>
      <c r="E4127" s="2" t="s">
        <v>5816</v>
      </c>
      <c r="F4127" s="3"/>
    </row>
    <row r="4128" spans="1:6">
      <c r="A4128" s="2"/>
      <c r="B4128" s="2" t="s">
        <v>210</v>
      </c>
      <c r="C4128" s="2" t="s">
        <v>6213</v>
      </c>
      <c r="D4128" s="2" t="s">
        <v>212</v>
      </c>
      <c r="E4128" s="2" t="s">
        <v>5816</v>
      </c>
      <c r="F4128" s="3"/>
    </row>
    <row r="4129" spans="1:6">
      <c r="A4129" s="2"/>
      <c r="B4129" s="2" t="s">
        <v>210</v>
      </c>
      <c r="C4129" s="2" t="s">
        <v>6214</v>
      </c>
      <c r="D4129" s="2" t="s">
        <v>212</v>
      </c>
      <c r="E4129" s="2" t="s">
        <v>5816</v>
      </c>
      <c r="F4129" s="3"/>
    </row>
    <row r="4130" spans="1:6">
      <c r="A4130" s="2"/>
      <c r="B4130" s="2" t="s">
        <v>210</v>
      </c>
      <c r="C4130" s="2" t="s">
        <v>6215</v>
      </c>
      <c r="D4130" s="2" t="s">
        <v>212</v>
      </c>
      <c r="E4130" s="2" t="s">
        <v>5816</v>
      </c>
      <c r="F4130" s="3"/>
    </row>
    <row r="4131" spans="1:6">
      <c r="A4131" s="2"/>
      <c r="B4131" s="2" t="s">
        <v>210</v>
      </c>
      <c r="C4131" s="2" t="s">
        <v>6216</v>
      </c>
      <c r="D4131" s="2" t="s">
        <v>212</v>
      </c>
      <c r="E4131" s="2" t="s">
        <v>5816</v>
      </c>
      <c r="F4131" s="3"/>
    </row>
    <row r="4132" spans="1:6">
      <c r="A4132" s="2"/>
      <c r="B4132" s="2" t="s">
        <v>210</v>
      </c>
      <c r="C4132" s="2" t="s">
        <v>6217</v>
      </c>
      <c r="D4132" s="2" t="s">
        <v>212</v>
      </c>
      <c r="E4132" s="2" t="s">
        <v>5816</v>
      </c>
      <c r="F4132" s="3"/>
    </row>
    <row r="4133" spans="1:6">
      <c r="A4133" s="2"/>
      <c r="B4133" s="2" t="s">
        <v>210</v>
      </c>
      <c r="C4133" s="2" t="s">
        <v>6218</v>
      </c>
      <c r="D4133" s="2" t="s">
        <v>212</v>
      </c>
      <c r="E4133" s="2" t="s">
        <v>5816</v>
      </c>
      <c r="F4133" s="3"/>
    </row>
    <row r="4134" spans="1:6">
      <c r="A4134" s="2"/>
      <c r="B4134" s="2" t="s">
        <v>210</v>
      </c>
      <c r="C4134" s="2" t="s">
        <v>6219</v>
      </c>
      <c r="D4134" s="2" t="s">
        <v>212</v>
      </c>
      <c r="E4134" s="2" t="s">
        <v>5816</v>
      </c>
      <c r="F4134" s="3"/>
    </row>
    <row r="4135" spans="1:6">
      <c r="A4135" s="2"/>
      <c r="B4135" s="2" t="s">
        <v>210</v>
      </c>
      <c r="C4135" s="2" t="s">
        <v>6220</v>
      </c>
      <c r="D4135" s="2" t="s">
        <v>212</v>
      </c>
      <c r="E4135" s="2" t="s">
        <v>5816</v>
      </c>
      <c r="F4135" s="3"/>
    </row>
    <row r="4136" spans="1:6">
      <c r="A4136" s="2" t="s">
        <v>6221</v>
      </c>
      <c r="B4136" s="2" t="s">
        <v>210</v>
      </c>
      <c r="C4136" s="2" t="s">
        <v>6222</v>
      </c>
      <c r="D4136" s="2" t="s">
        <v>212</v>
      </c>
      <c r="E4136" s="2" t="s">
        <v>5816</v>
      </c>
      <c r="F4136" s="3"/>
    </row>
    <row r="4137" spans="1:6">
      <c r="A4137" s="2"/>
      <c r="B4137" s="2" t="s">
        <v>210</v>
      </c>
      <c r="C4137" s="2" t="s">
        <v>6223</v>
      </c>
      <c r="D4137" s="2" t="s">
        <v>212</v>
      </c>
      <c r="E4137" s="2" t="s">
        <v>5816</v>
      </c>
      <c r="F4137" s="3"/>
    </row>
    <row r="4138" spans="1:6">
      <c r="A4138" s="2" t="s">
        <v>6224</v>
      </c>
      <c r="B4138" s="2" t="s">
        <v>210</v>
      </c>
      <c r="C4138" s="2" t="s">
        <v>6225</v>
      </c>
      <c r="D4138" s="2" t="s">
        <v>212</v>
      </c>
      <c r="E4138" s="2" t="s">
        <v>6226</v>
      </c>
      <c r="F4138" s="3"/>
    </row>
    <row r="4139" spans="1:6">
      <c r="A4139" s="2" t="s">
        <v>6227</v>
      </c>
      <c r="B4139" s="2" t="s">
        <v>210</v>
      </c>
      <c r="C4139" s="2" t="s">
        <v>6225</v>
      </c>
      <c r="D4139" s="2" t="s">
        <v>212</v>
      </c>
      <c r="E4139" s="2" t="s">
        <v>6228</v>
      </c>
      <c r="F4139" s="3"/>
    </row>
    <row r="4140" spans="1:6">
      <c r="A4140" s="2" t="s">
        <v>6229</v>
      </c>
      <c r="B4140" s="2" t="s">
        <v>210</v>
      </c>
      <c r="C4140" s="2" t="s">
        <v>6225</v>
      </c>
      <c r="D4140" s="2" t="s">
        <v>212</v>
      </c>
      <c r="E4140" s="2" t="s">
        <v>6228</v>
      </c>
      <c r="F4140" s="3"/>
    </row>
    <row r="4141" spans="1:6">
      <c r="A4141" s="2" t="s">
        <v>6230</v>
      </c>
      <c r="B4141" s="2" t="s">
        <v>210</v>
      </c>
      <c r="C4141" s="2" t="s">
        <v>6225</v>
      </c>
      <c r="D4141" s="2" t="s">
        <v>212</v>
      </c>
      <c r="E4141" s="2" t="s">
        <v>6228</v>
      </c>
      <c r="F4141" s="3"/>
    </row>
    <row r="4142" spans="1:6">
      <c r="A4142" s="2" t="s">
        <v>6231</v>
      </c>
      <c r="B4142" s="2" t="s">
        <v>210</v>
      </c>
      <c r="C4142" s="2" t="s">
        <v>6225</v>
      </c>
      <c r="D4142" s="2" t="s">
        <v>212</v>
      </c>
      <c r="E4142" s="2" t="s">
        <v>6228</v>
      </c>
      <c r="F4142" s="3"/>
    </row>
    <row r="4143" spans="1:6">
      <c r="A4143" s="2" t="s">
        <v>6232</v>
      </c>
      <c r="B4143" s="2" t="s">
        <v>210</v>
      </c>
      <c r="C4143" s="2" t="s">
        <v>6225</v>
      </c>
      <c r="D4143" s="2" t="s">
        <v>212</v>
      </c>
      <c r="E4143" s="2" t="s">
        <v>6228</v>
      </c>
      <c r="F4143" s="3"/>
    </row>
    <row r="4144" spans="1:6">
      <c r="A4144" s="2" t="s">
        <v>6233</v>
      </c>
      <c r="B4144" s="2" t="s">
        <v>210</v>
      </c>
      <c r="C4144" s="2" t="s">
        <v>6225</v>
      </c>
      <c r="D4144" s="2" t="s">
        <v>212</v>
      </c>
      <c r="E4144" s="2" t="s">
        <v>6228</v>
      </c>
      <c r="F4144" s="3"/>
    </row>
    <row r="4145" spans="1:6">
      <c r="A4145" s="2" t="s">
        <v>6234</v>
      </c>
      <c r="B4145" s="2" t="s">
        <v>210</v>
      </c>
      <c r="C4145" s="2" t="s">
        <v>6225</v>
      </c>
      <c r="D4145" s="2" t="s">
        <v>212</v>
      </c>
      <c r="E4145" s="2" t="s">
        <v>6228</v>
      </c>
      <c r="F4145" s="3"/>
    </row>
    <row r="4146" spans="1:6">
      <c r="A4146" s="2" t="s">
        <v>6235</v>
      </c>
      <c r="B4146" s="2" t="s">
        <v>210</v>
      </c>
      <c r="C4146" s="2" t="s">
        <v>6225</v>
      </c>
      <c r="D4146" s="2" t="s">
        <v>212</v>
      </c>
      <c r="E4146" s="2" t="s">
        <v>6228</v>
      </c>
      <c r="F4146" s="3"/>
    </row>
    <row r="4147" spans="1:6">
      <c r="A4147" s="2" t="s">
        <v>6236</v>
      </c>
      <c r="B4147" s="2" t="s">
        <v>210</v>
      </c>
      <c r="C4147" s="2" t="s">
        <v>6225</v>
      </c>
      <c r="D4147" s="2" t="s">
        <v>212</v>
      </c>
      <c r="E4147" s="2" t="s">
        <v>6226</v>
      </c>
      <c r="F4147" s="3"/>
    </row>
    <row r="4148" spans="1:6">
      <c r="A4148" s="2" t="s">
        <v>6237</v>
      </c>
      <c r="B4148" s="2" t="s">
        <v>210</v>
      </c>
      <c r="C4148" s="2" t="s">
        <v>6225</v>
      </c>
      <c r="D4148" s="2" t="s">
        <v>212</v>
      </c>
      <c r="E4148" s="2" t="s">
        <v>6226</v>
      </c>
      <c r="F4148" s="3"/>
    </row>
    <row r="4149" spans="1:6">
      <c r="A4149" s="2" t="s">
        <v>6238</v>
      </c>
      <c r="B4149" s="2" t="s">
        <v>210</v>
      </c>
      <c r="C4149" s="2" t="s">
        <v>6225</v>
      </c>
      <c r="D4149" s="2" t="s">
        <v>212</v>
      </c>
      <c r="E4149" s="2" t="s">
        <v>6228</v>
      </c>
      <c r="F4149" s="3"/>
    </row>
    <row r="4150" spans="1:6">
      <c r="A4150" s="2" t="s">
        <v>6239</v>
      </c>
      <c r="B4150" s="2" t="s">
        <v>210</v>
      </c>
      <c r="C4150" s="2" t="s">
        <v>6225</v>
      </c>
      <c r="D4150" s="2" t="s">
        <v>212</v>
      </c>
      <c r="E4150" s="2" t="s">
        <v>6228</v>
      </c>
      <c r="F4150" s="3"/>
    </row>
    <row r="4151" spans="1:6">
      <c r="A4151" s="2" t="s">
        <v>6240</v>
      </c>
      <c r="B4151" s="2" t="s">
        <v>210</v>
      </c>
      <c r="C4151" s="2" t="s">
        <v>6225</v>
      </c>
      <c r="D4151" s="2" t="s">
        <v>212</v>
      </c>
      <c r="E4151" s="2" t="s">
        <v>6228</v>
      </c>
      <c r="F4151" s="3"/>
    </row>
    <row r="4152" spans="1:6">
      <c r="A4152" s="2" t="s">
        <v>6241</v>
      </c>
      <c r="B4152" s="2" t="s">
        <v>210</v>
      </c>
      <c r="C4152" s="2" t="s">
        <v>6225</v>
      </c>
      <c r="D4152" s="2" t="s">
        <v>212</v>
      </c>
      <c r="E4152" s="2" t="s">
        <v>6228</v>
      </c>
      <c r="F4152" s="3"/>
    </row>
    <row r="4153" spans="1:6">
      <c r="A4153" s="2" t="s">
        <v>6242</v>
      </c>
      <c r="B4153" s="2" t="s">
        <v>210</v>
      </c>
      <c r="C4153" s="2" t="s">
        <v>6225</v>
      </c>
      <c r="D4153" s="2" t="s">
        <v>212</v>
      </c>
      <c r="E4153" s="2" t="s">
        <v>6228</v>
      </c>
      <c r="F4153" s="3"/>
    </row>
    <row r="4154" spans="1:6">
      <c r="A4154" s="2" t="s">
        <v>6243</v>
      </c>
      <c r="B4154" s="2" t="s">
        <v>210</v>
      </c>
      <c r="C4154" s="2" t="s">
        <v>6244</v>
      </c>
      <c r="D4154" s="2" t="s">
        <v>212</v>
      </c>
      <c r="E4154" s="2" t="s">
        <v>6228</v>
      </c>
      <c r="F4154" s="3"/>
    </row>
    <row r="4155" spans="1:6">
      <c r="A4155" s="2" t="s">
        <v>6245</v>
      </c>
      <c r="B4155" s="2" t="s">
        <v>210</v>
      </c>
      <c r="C4155" s="2" t="s">
        <v>6244</v>
      </c>
      <c r="D4155" s="2" t="s">
        <v>212</v>
      </c>
      <c r="E4155" s="2" t="s">
        <v>6228</v>
      </c>
      <c r="F4155" s="3"/>
    </row>
    <row r="4156" spans="1:6">
      <c r="A4156" s="2" t="s">
        <v>6246</v>
      </c>
      <c r="B4156" s="2" t="s">
        <v>210</v>
      </c>
      <c r="C4156" s="2" t="s">
        <v>6244</v>
      </c>
      <c r="D4156" s="2" t="s">
        <v>212</v>
      </c>
      <c r="E4156" s="2" t="s">
        <v>6228</v>
      </c>
      <c r="F4156" s="3"/>
    </row>
    <row r="4157" spans="1:6">
      <c r="A4157" s="2" t="s">
        <v>6247</v>
      </c>
      <c r="B4157" s="2" t="s">
        <v>210</v>
      </c>
      <c r="C4157" s="2" t="s">
        <v>6244</v>
      </c>
      <c r="D4157" s="2" t="s">
        <v>212</v>
      </c>
      <c r="E4157" s="2" t="s">
        <v>6228</v>
      </c>
      <c r="F4157" s="3"/>
    </row>
    <row r="4158" spans="1:6">
      <c r="A4158" s="2" t="s">
        <v>6248</v>
      </c>
      <c r="B4158" s="2" t="s">
        <v>210</v>
      </c>
      <c r="C4158" s="2" t="s">
        <v>6244</v>
      </c>
      <c r="D4158" s="2" t="s">
        <v>212</v>
      </c>
      <c r="E4158" s="2" t="s">
        <v>6228</v>
      </c>
      <c r="F4158" s="3"/>
    </row>
    <row r="4159" spans="1:6">
      <c r="A4159" s="2" t="s">
        <v>6249</v>
      </c>
      <c r="B4159" s="2" t="s">
        <v>210</v>
      </c>
      <c r="C4159" s="2" t="s">
        <v>6244</v>
      </c>
      <c r="D4159" s="2" t="s">
        <v>212</v>
      </c>
      <c r="E4159" s="2" t="s">
        <v>6228</v>
      </c>
      <c r="F4159" s="3"/>
    </row>
    <row r="4160" spans="1:6">
      <c r="A4160" s="2" t="s">
        <v>6250</v>
      </c>
      <c r="B4160" s="2" t="s">
        <v>210</v>
      </c>
      <c r="C4160" s="2" t="s">
        <v>6244</v>
      </c>
      <c r="D4160" s="2" t="s">
        <v>212</v>
      </c>
      <c r="E4160" s="2" t="s">
        <v>6228</v>
      </c>
      <c r="F4160" s="3"/>
    </row>
    <row r="4161" spans="1:6">
      <c r="A4161" s="2" t="s">
        <v>6251</v>
      </c>
      <c r="B4161" s="2" t="s">
        <v>210</v>
      </c>
      <c r="C4161" s="2" t="s">
        <v>6244</v>
      </c>
      <c r="D4161" s="2" t="s">
        <v>212</v>
      </c>
      <c r="E4161" s="2" t="s">
        <v>6228</v>
      </c>
      <c r="F4161" s="3"/>
    </row>
    <row r="4162" spans="1:6">
      <c r="A4162" s="2" t="s">
        <v>6252</v>
      </c>
      <c r="B4162" s="2" t="s">
        <v>210</v>
      </c>
      <c r="C4162" s="2" t="s">
        <v>6244</v>
      </c>
      <c r="D4162" s="2" t="s">
        <v>212</v>
      </c>
      <c r="E4162" s="2" t="s">
        <v>6228</v>
      </c>
      <c r="F4162" s="3"/>
    </row>
    <row r="4163" spans="1:6">
      <c r="A4163" s="2" t="s">
        <v>6253</v>
      </c>
      <c r="B4163" s="2" t="s">
        <v>210</v>
      </c>
      <c r="C4163" s="2" t="s">
        <v>6244</v>
      </c>
      <c r="D4163" s="2" t="s">
        <v>212</v>
      </c>
      <c r="E4163" s="2" t="s">
        <v>6228</v>
      </c>
      <c r="F4163" s="3"/>
    </row>
    <row r="4164" spans="1:6">
      <c r="A4164" s="2" t="s">
        <v>6254</v>
      </c>
      <c r="B4164" s="2" t="s">
        <v>210</v>
      </c>
      <c r="C4164" s="2" t="s">
        <v>6244</v>
      </c>
      <c r="D4164" s="2" t="s">
        <v>212</v>
      </c>
      <c r="E4164" s="2" t="s">
        <v>6226</v>
      </c>
      <c r="F4164" s="3"/>
    </row>
    <row r="4165" spans="1:6">
      <c r="A4165" s="2" t="s">
        <v>6255</v>
      </c>
      <c r="B4165" s="2" t="s">
        <v>210</v>
      </c>
      <c r="C4165" s="2" t="s">
        <v>6244</v>
      </c>
      <c r="D4165" s="2" t="s">
        <v>212</v>
      </c>
      <c r="E4165" s="2" t="s">
        <v>6228</v>
      </c>
      <c r="F4165" s="3"/>
    </row>
    <row r="4166" spans="1:6">
      <c r="A4166" s="2" t="s">
        <v>6256</v>
      </c>
      <c r="B4166" s="2" t="s">
        <v>210</v>
      </c>
      <c r="C4166" s="2" t="s">
        <v>6244</v>
      </c>
      <c r="D4166" s="2" t="s">
        <v>212</v>
      </c>
      <c r="E4166" s="2" t="s">
        <v>6228</v>
      </c>
      <c r="F4166" s="3"/>
    </row>
    <row r="4167" spans="1:6">
      <c r="A4167" s="2" t="s">
        <v>6257</v>
      </c>
      <c r="B4167" s="2" t="s">
        <v>210</v>
      </c>
      <c r="C4167" s="2" t="s">
        <v>6244</v>
      </c>
      <c r="D4167" s="2" t="s">
        <v>212</v>
      </c>
      <c r="E4167" s="2" t="s">
        <v>6228</v>
      </c>
      <c r="F4167" s="3"/>
    </row>
    <row r="4168" spans="1:6">
      <c r="A4168" s="2" t="s">
        <v>6258</v>
      </c>
      <c r="B4168" s="2" t="s">
        <v>210</v>
      </c>
      <c r="C4168" s="2" t="s">
        <v>6244</v>
      </c>
      <c r="D4168" s="2" t="s">
        <v>212</v>
      </c>
      <c r="E4168" s="2" t="s">
        <v>6228</v>
      </c>
      <c r="F4168" s="3"/>
    </row>
    <row r="4169" spans="1:6">
      <c r="A4169" s="2" t="s">
        <v>6259</v>
      </c>
      <c r="B4169" s="2" t="s">
        <v>210</v>
      </c>
      <c r="C4169" s="2" t="s">
        <v>6244</v>
      </c>
      <c r="D4169" s="2" t="s">
        <v>212</v>
      </c>
      <c r="E4169" s="2" t="s">
        <v>6228</v>
      </c>
      <c r="F4169" s="3"/>
    </row>
    <row r="4170" spans="1:6">
      <c r="A4170" s="2"/>
      <c r="B4170" s="2" t="s">
        <v>210</v>
      </c>
      <c r="C4170" s="2" t="s">
        <v>6260</v>
      </c>
      <c r="D4170" s="2" t="s">
        <v>212</v>
      </c>
      <c r="E4170" s="2" t="s">
        <v>5816</v>
      </c>
      <c r="F4170" s="3"/>
    </row>
    <row r="4171" spans="1:6">
      <c r="A4171" s="2"/>
      <c r="B4171" s="2" t="s">
        <v>210</v>
      </c>
      <c r="C4171" s="2" t="s">
        <v>6261</v>
      </c>
      <c r="D4171" s="2" t="s">
        <v>212</v>
      </c>
      <c r="E4171" s="2" t="s">
        <v>5816</v>
      </c>
      <c r="F4171" s="3"/>
    </row>
    <row r="4172" spans="1:6">
      <c r="A4172" s="2"/>
      <c r="B4172" s="2" t="s">
        <v>210</v>
      </c>
      <c r="C4172" s="2" t="s">
        <v>6262</v>
      </c>
      <c r="D4172" s="2" t="s">
        <v>212</v>
      </c>
      <c r="E4172" s="2" t="s">
        <v>5816</v>
      </c>
      <c r="F4172" s="3"/>
    </row>
    <row r="4173" spans="1:6">
      <c r="A4173" s="2"/>
      <c r="B4173" s="2" t="s">
        <v>210</v>
      </c>
      <c r="C4173" s="2" t="s">
        <v>6263</v>
      </c>
      <c r="D4173" s="2" t="s">
        <v>212</v>
      </c>
      <c r="E4173" s="2" t="s">
        <v>5816</v>
      </c>
      <c r="F4173" s="3"/>
    </row>
    <row r="4174" spans="1:6">
      <c r="A4174" s="2"/>
      <c r="B4174" s="2" t="s">
        <v>210</v>
      </c>
      <c r="C4174" s="2" t="s">
        <v>6264</v>
      </c>
      <c r="D4174" s="2" t="s">
        <v>212</v>
      </c>
      <c r="E4174" s="2" t="s">
        <v>5816</v>
      </c>
      <c r="F4174" s="3"/>
    </row>
    <row r="4175" spans="1:6">
      <c r="A4175" s="2"/>
      <c r="B4175" s="2" t="s">
        <v>210</v>
      </c>
      <c r="C4175" s="2" t="s">
        <v>6265</v>
      </c>
      <c r="D4175" s="2" t="s">
        <v>212</v>
      </c>
      <c r="E4175" s="2" t="s">
        <v>5816</v>
      </c>
      <c r="F4175" s="3"/>
    </row>
    <row r="4176" spans="1:6">
      <c r="A4176" s="2" t="s">
        <v>6266</v>
      </c>
      <c r="B4176" s="2" t="s">
        <v>210</v>
      </c>
      <c r="C4176" s="2" t="s">
        <v>6267</v>
      </c>
      <c r="D4176" s="2" t="s">
        <v>212</v>
      </c>
      <c r="E4176" s="2" t="s">
        <v>327</v>
      </c>
      <c r="F4176" s="3"/>
    </row>
    <row r="4177" spans="1:6">
      <c r="A4177" s="2"/>
      <c r="B4177" s="2" t="s">
        <v>210</v>
      </c>
      <c r="C4177" s="2" t="s">
        <v>6268</v>
      </c>
      <c r="D4177" s="2" t="s">
        <v>212</v>
      </c>
      <c r="E4177" s="2" t="s">
        <v>327</v>
      </c>
      <c r="F4177" s="3"/>
    </row>
    <row r="4178" spans="1:6">
      <c r="A4178" s="2" t="s">
        <v>6269</v>
      </c>
      <c r="B4178" s="2" t="s">
        <v>210</v>
      </c>
      <c r="C4178" s="2" t="s">
        <v>6270</v>
      </c>
      <c r="D4178" s="2" t="s">
        <v>212</v>
      </c>
      <c r="E4178" s="2" t="s">
        <v>258</v>
      </c>
      <c r="F4178" s="3"/>
    </row>
    <row r="4179" spans="1:6">
      <c r="A4179" s="2" t="s">
        <v>6271</v>
      </c>
      <c r="B4179" s="2" t="s">
        <v>210</v>
      </c>
      <c r="C4179" s="2" t="s">
        <v>6272</v>
      </c>
      <c r="D4179" s="2" t="s">
        <v>212</v>
      </c>
      <c r="E4179" s="2" t="s">
        <v>241</v>
      </c>
      <c r="F4179" s="3"/>
    </row>
    <row r="4180" spans="1:6">
      <c r="A4180" s="2"/>
      <c r="B4180" s="2" t="s">
        <v>210</v>
      </c>
      <c r="C4180" s="2" t="s">
        <v>6273</v>
      </c>
      <c r="D4180" s="2" t="s">
        <v>212</v>
      </c>
      <c r="E4180" s="2" t="s">
        <v>327</v>
      </c>
      <c r="F4180" s="3"/>
    </row>
    <row r="4181" spans="1:6">
      <c r="A4181" s="2" t="s">
        <v>6274</v>
      </c>
      <c r="B4181" s="2" t="s">
        <v>210</v>
      </c>
      <c r="C4181" s="2" t="s">
        <v>6275</v>
      </c>
      <c r="D4181" s="2" t="s">
        <v>212</v>
      </c>
      <c r="E4181" s="2" t="s">
        <v>241</v>
      </c>
      <c r="F4181" s="3"/>
    </row>
    <row r="4182" spans="1:6">
      <c r="A4182" s="2" t="s">
        <v>6276</v>
      </c>
      <c r="B4182" s="2" t="s">
        <v>210</v>
      </c>
      <c r="C4182" s="2" t="s">
        <v>6277</v>
      </c>
      <c r="D4182" s="2" t="s">
        <v>212</v>
      </c>
      <c r="E4182" s="2" t="s">
        <v>339</v>
      </c>
      <c r="F4182" s="3"/>
    </row>
    <row r="4183" spans="1:6">
      <c r="A4183" s="2" t="s">
        <v>6278</v>
      </c>
      <c r="B4183" s="2" t="s">
        <v>210</v>
      </c>
      <c r="C4183" s="2" t="s">
        <v>6279</v>
      </c>
      <c r="D4183" s="2" t="s">
        <v>212</v>
      </c>
      <c r="E4183" s="2" t="s">
        <v>327</v>
      </c>
      <c r="F4183" s="3"/>
    </row>
    <row r="4184" spans="1:6">
      <c r="A4184" s="2" t="s">
        <v>6280</v>
      </c>
      <c r="B4184" s="2" t="s">
        <v>210</v>
      </c>
      <c r="C4184" s="2" t="s">
        <v>6281</v>
      </c>
      <c r="D4184" s="2" t="s">
        <v>212</v>
      </c>
      <c r="E4184" s="2" t="s">
        <v>258</v>
      </c>
      <c r="F4184" s="3"/>
    </row>
    <row r="4185" spans="1:6">
      <c r="A4185" s="2" t="s">
        <v>6282</v>
      </c>
      <c r="B4185" s="2" t="s">
        <v>210</v>
      </c>
      <c r="C4185" s="2" t="s">
        <v>6283</v>
      </c>
      <c r="D4185" s="2" t="s">
        <v>212</v>
      </c>
      <c r="E4185" s="2" t="s">
        <v>241</v>
      </c>
      <c r="F4185" s="3"/>
    </row>
    <row r="4186" spans="1:6">
      <c r="A4186" s="2" t="s">
        <v>6284</v>
      </c>
      <c r="B4186" s="2" t="s">
        <v>210</v>
      </c>
      <c r="C4186" s="2" t="s">
        <v>6285</v>
      </c>
      <c r="D4186" s="2" t="s">
        <v>212</v>
      </c>
      <c r="E4186" s="2" t="s">
        <v>241</v>
      </c>
      <c r="F4186" s="3"/>
    </row>
    <row r="4187" spans="1:6">
      <c r="A4187" s="2" t="s">
        <v>6286</v>
      </c>
      <c r="B4187" s="2" t="s">
        <v>210</v>
      </c>
      <c r="C4187" s="2" t="s">
        <v>6287</v>
      </c>
      <c r="D4187" s="2" t="s">
        <v>212</v>
      </c>
      <c r="E4187" s="2" t="s">
        <v>415</v>
      </c>
      <c r="F4187" s="3"/>
    </row>
    <row r="4188" spans="1:6">
      <c r="A4188" s="2" t="s">
        <v>6288</v>
      </c>
      <c r="B4188" s="2" t="s">
        <v>210</v>
      </c>
      <c r="C4188" s="2" t="s">
        <v>6289</v>
      </c>
      <c r="D4188" s="2" t="s">
        <v>212</v>
      </c>
      <c r="E4188" s="2" t="s">
        <v>327</v>
      </c>
      <c r="F4188" s="3"/>
    </row>
    <row r="4189" spans="1:6">
      <c r="A4189" s="2" t="s">
        <v>6290</v>
      </c>
      <c r="B4189" s="2" t="s">
        <v>210</v>
      </c>
      <c r="C4189" s="2" t="s">
        <v>6291</v>
      </c>
      <c r="D4189" s="2" t="s">
        <v>212</v>
      </c>
      <c r="E4189" s="2" t="s">
        <v>2966</v>
      </c>
      <c r="F4189" s="3"/>
    </row>
    <row r="4190" spans="1:6">
      <c r="A4190" s="2" t="s">
        <v>6292</v>
      </c>
      <c r="B4190" s="2" t="s">
        <v>210</v>
      </c>
      <c r="C4190" s="2" t="s">
        <v>6293</v>
      </c>
      <c r="D4190" s="2" t="s">
        <v>212</v>
      </c>
      <c r="E4190" s="2" t="s">
        <v>349</v>
      </c>
      <c r="F4190" s="3"/>
    </row>
    <row r="4191" spans="1:6">
      <c r="A4191" s="2" t="s">
        <v>6294</v>
      </c>
      <c r="B4191" s="2" t="s">
        <v>210</v>
      </c>
      <c r="C4191" s="2" t="s">
        <v>6295</v>
      </c>
      <c r="D4191" s="2" t="s">
        <v>212</v>
      </c>
      <c r="E4191" s="2" t="s">
        <v>1102</v>
      </c>
      <c r="F4191" s="3"/>
    </row>
    <row r="4192" spans="1:6">
      <c r="A4192" s="2" t="s">
        <v>6296</v>
      </c>
      <c r="B4192" s="2" t="s">
        <v>210</v>
      </c>
      <c r="C4192" s="2" t="s">
        <v>6297</v>
      </c>
      <c r="D4192" s="2" t="s">
        <v>212</v>
      </c>
      <c r="E4192" s="2" t="s">
        <v>1218</v>
      </c>
      <c r="F4192" s="3"/>
    </row>
    <row r="4193" spans="1:6">
      <c r="A4193" s="2" t="s">
        <v>6298</v>
      </c>
      <c r="B4193" s="2" t="s">
        <v>210</v>
      </c>
      <c r="C4193" s="2" t="s">
        <v>6297</v>
      </c>
      <c r="D4193" s="2" t="s">
        <v>212</v>
      </c>
      <c r="E4193" s="2" t="s">
        <v>1218</v>
      </c>
      <c r="F4193" s="3"/>
    </row>
    <row r="4194" spans="1:6">
      <c r="A4194" s="2" t="s">
        <v>6299</v>
      </c>
      <c r="B4194" s="2" t="s">
        <v>210</v>
      </c>
      <c r="C4194" s="2" t="s">
        <v>6297</v>
      </c>
      <c r="D4194" s="2" t="s">
        <v>212</v>
      </c>
      <c r="E4194" s="2" t="s">
        <v>1218</v>
      </c>
      <c r="F4194" s="3"/>
    </row>
    <row r="4195" spans="1:6">
      <c r="A4195" s="2" t="s">
        <v>6300</v>
      </c>
      <c r="B4195" s="2" t="s">
        <v>210</v>
      </c>
      <c r="C4195" s="2" t="s">
        <v>6301</v>
      </c>
      <c r="D4195" s="2" t="s">
        <v>219</v>
      </c>
      <c r="E4195" s="2" t="s">
        <v>4427</v>
      </c>
      <c r="F4195" s="3"/>
    </row>
    <row r="4196" spans="1:6">
      <c r="A4196" s="2" t="s">
        <v>6302</v>
      </c>
      <c r="B4196" s="2" t="s">
        <v>210</v>
      </c>
      <c r="C4196" s="2" t="s">
        <v>6301</v>
      </c>
      <c r="D4196" s="2" t="s">
        <v>219</v>
      </c>
      <c r="E4196" s="2" t="s">
        <v>4427</v>
      </c>
      <c r="F4196" s="3"/>
    </row>
    <row r="4197" spans="1:6">
      <c r="A4197" s="2" t="s">
        <v>6303</v>
      </c>
      <c r="B4197" s="2" t="s">
        <v>210</v>
      </c>
      <c r="C4197" s="2" t="s">
        <v>6301</v>
      </c>
      <c r="D4197" s="2" t="s">
        <v>219</v>
      </c>
      <c r="E4197" s="2" t="s">
        <v>4427</v>
      </c>
      <c r="F4197" s="3"/>
    </row>
    <row r="4198" spans="1:6">
      <c r="A4198" s="2" t="s">
        <v>6304</v>
      </c>
      <c r="B4198" s="2" t="s">
        <v>210</v>
      </c>
      <c r="C4198" s="2" t="s">
        <v>6301</v>
      </c>
      <c r="D4198" s="2" t="s">
        <v>219</v>
      </c>
      <c r="E4198" s="2" t="s">
        <v>4427</v>
      </c>
      <c r="F4198" s="3"/>
    </row>
    <row r="4199" spans="1:6">
      <c r="A4199" s="2" t="s">
        <v>6305</v>
      </c>
      <c r="B4199" s="2" t="s">
        <v>210</v>
      </c>
      <c r="C4199" s="2" t="s">
        <v>6301</v>
      </c>
      <c r="D4199" s="2" t="s">
        <v>219</v>
      </c>
      <c r="E4199" s="2" t="s">
        <v>4427</v>
      </c>
      <c r="F4199" s="3"/>
    </row>
    <row r="4200" spans="1:6">
      <c r="A4200" s="2" t="s">
        <v>6306</v>
      </c>
      <c r="B4200" s="2" t="s">
        <v>210</v>
      </c>
      <c r="C4200" s="2" t="s">
        <v>6301</v>
      </c>
      <c r="D4200" s="2" t="s">
        <v>219</v>
      </c>
      <c r="E4200" s="2" t="s">
        <v>4427</v>
      </c>
      <c r="F4200" s="3"/>
    </row>
    <row r="4201" spans="1:6">
      <c r="A4201" s="2" t="s">
        <v>6307</v>
      </c>
      <c r="B4201" s="2" t="s">
        <v>210</v>
      </c>
      <c r="C4201" s="2" t="s">
        <v>6301</v>
      </c>
      <c r="D4201" s="2" t="s">
        <v>219</v>
      </c>
      <c r="E4201" s="2" t="s">
        <v>4427</v>
      </c>
      <c r="F4201" s="3"/>
    </row>
    <row r="4202" spans="1:6">
      <c r="A4202" s="2" t="s">
        <v>6308</v>
      </c>
      <c r="B4202" s="2" t="s">
        <v>210</v>
      </c>
      <c r="C4202" s="2" t="s">
        <v>6309</v>
      </c>
      <c r="D4202" s="2" t="s">
        <v>219</v>
      </c>
      <c r="E4202" s="2" t="s">
        <v>2101</v>
      </c>
      <c r="F4202" s="3"/>
    </row>
    <row r="4203" spans="1:6">
      <c r="A4203" s="2" t="s">
        <v>6310</v>
      </c>
      <c r="B4203" s="2" t="s">
        <v>210</v>
      </c>
      <c r="C4203" s="2" t="s">
        <v>6311</v>
      </c>
      <c r="D4203" s="2" t="s">
        <v>219</v>
      </c>
      <c r="E4203" s="2" t="s">
        <v>267</v>
      </c>
      <c r="F4203" s="3"/>
    </row>
    <row r="4204" spans="1:6">
      <c r="A4204" s="2" t="s">
        <v>413</v>
      </c>
      <c r="B4204" s="2" t="s">
        <v>210</v>
      </c>
      <c r="C4204" s="2" t="s">
        <v>6312</v>
      </c>
      <c r="D4204" s="2" t="s">
        <v>219</v>
      </c>
      <c r="E4204" s="2" t="s">
        <v>6313</v>
      </c>
      <c r="F4204" s="3"/>
    </row>
    <row r="4205" spans="1:6">
      <c r="A4205" s="2" t="s">
        <v>6314</v>
      </c>
      <c r="B4205" s="2" t="s">
        <v>210</v>
      </c>
      <c r="C4205" s="2" t="s">
        <v>6315</v>
      </c>
      <c r="D4205" s="2" t="s">
        <v>219</v>
      </c>
      <c r="E4205" s="2" t="s">
        <v>4427</v>
      </c>
      <c r="F4205" s="3"/>
    </row>
    <row r="4206" spans="1:6">
      <c r="A4206" s="2" t="s">
        <v>6316</v>
      </c>
      <c r="B4206" s="2" t="s">
        <v>210</v>
      </c>
      <c r="C4206" s="2" t="s">
        <v>6317</v>
      </c>
      <c r="D4206" s="2" t="s">
        <v>219</v>
      </c>
      <c r="E4206" s="2" t="s">
        <v>929</v>
      </c>
      <c r="F4206" s="3"/>
    </row>
    <row r="4207" spans="1:6">
      <c r="A4207" s="2" t="s">
        <v>6318</v>
      </c>
      <c r="B4207" s="2" t="s">
        <v>210</v>
      </c>
      <c r="C4207" s="2" t="s">
        <v>6317</v>
      </c>
      <c r="D4207" s="2" t="s">
        <v>219</v>
      </c>
      <c r="E4207" s="2" t="s">
        <v>929</v>
      </c>
      <c r="F4207" s="3"/>
    </row>
    <row r="4208" spans="1:6">
      <c r="A4208" s="2" t="s">
        <v>6319</v>
      </c>
      <c r="B4208" s="2" t="s">
        <v>210</v>
      </c>
      <c r="C4208" s="2" t="s">
        <v>6320</v>
      </c>
      <c r="D4208" s="2" t="s">
        <v>219</v>
      </c>
      <c r="E4208" s="2" t="s">
        <v>516</v>
      </c>
      <c r="F4208" s="3"/>
    </row>
    <row r="4209" spans="1:6">
      <c r="A4209" s="2" t="s">
        <v>6321</v>
      </c>
      <c r="B4209" s="2" t="s">
        <v>210</v>
      </c>
      <c r="C4209" s="2" t="s">
        <v>6322</v>
      </c>
      <c r="D4209" s="2" t="s">
        <v>219</v>
      </c>
      <c r="E4209" s="2" t="s">
        <v>3082</v>
      </c>
      <c r="F4209" s="3"/>
    </row>
    <row r="4210" spans="1:6">
      <c r="A4210" s="2" t="s">
        <v>6323</v>
      </c>
      <c r="B4210" s="2" t="s">
        <v>210</v>
      </c>
      <c r="C4210" s="2" t="s">
        <v>6324</v>
      </c>
      <c r="D4210" s="2" t="s">
        <v>219</v>
      </c>
      <c r="E4210" s="2" t="s">
        <v>3082</v>
      </c>
      <c r="F4210" s="3"/>
    </row>
    <row r="4211" spans="1:6">
      <c r="A4211" s="2" t="s">
        <v>6325</v>
      </c>
      <c r="B4211" s="2" t="s">
        <v>210</v>
      </c>
      <c r="C4211" s="2" t="s">
        <v>6324</v>
      </c>
      <c r="D4211" s="2" t="s">
        <v>219</v>
      </c>
      <c r="E4211" s="2" t="s">
        <v>3082</v>
      </c>
      <c r="F4211" s="3"/>
    </row>
    <row r="4212" spans="1:6">
      <c r="A4212" s="2" t="s">
        <v>6326</v>
      </c>
      <c r="B4212" s="2" t="s">
        <v>210</v>
      </c>
      <c r="C4212" s="2" t="s">
        <v>6327</v>
      </c>
      <c r="D4212" s="2" t="s">
        <v>219</v>
      </c>
      <c r="E4212" s="2" t="s">
        <v>3082</v>
      </c>
      <c r="F4212" s="3"/>
    </row>
    <row r="4213" spans="1:6">
      <c r="A4213" s="2" t="s">
        <v>6328</v>
      </c>
      <c r="B4213" s="2" t="s">
        <v>210</v>
      </c>
      <c r="C4213" s="2" t="s">
        <v>6329</v>
      </c>
      <c r="D4213" s="2" t="s">
        <v>219</v>
      </c>
      <c r="E4213" s="2" t="s">
        <v>516</v>
      </c>
      <c r="F4213" s="3"/>
    </row>
    <row r="4214" spans="1:6">
      <c r="A4214" s="2" t="s">
        <v>6330</v>
      </c>
      <c r="B4214" s="2" t="s">
        <v>210</v>
      </c>
      <c r="C4214" s="2" t="s">
        <v>6331</v>
      </c>
      <c r="D4214" s="2" t="s">
        <v>219</v>
      </c>
      <c r="E4214" s="2" t="s">
        <v>1332</v>
      </c>
      <c r="F4214" s="3"/>
    </row>
    <row r="4215" spans="1:6">
      <c r="A4215" s="2"/>
      <c r="B4215" s="2" t="s">
        <v>210</v>
      </c>
      <c r="C4215" s="2" t="s">
        <v>6332</v>
      </c>
      <c r="D4215" s="2" t="s">
        <v>219</v>
      </c>
      <c r="E4215" s="2" t="s">
        <v>3956</v>
      </c>
      <c r="F4215" s="3"/>
    </row>
    <row r="4216" spans="1:6">
      <c r="A4216" s="2" t="s">
        <v>6333</v>
      </c>
      <c r="B4216" s="2" t="s">
        <v>210</v>
      </c>
      <c r="C4216" s="2" t="s">
        <v>6334</v>
      </c>
      <c r="D4216" s="2" t="s">
        <v>212</v>
      </c>
      <c r="E4216" s="2" t="s">
        <v>213</v>
      </c>
      <c r="F4216" s="3"/>
    </row>
    <row r="4217" spans="1:6">
      <c r="A4217" s="2" t="s">
        <v>6335</v>
      </c>
      <c r="B4217" s="2" t="s">
        <v>210</v>
      </c>
      <c r="C4217" s="2" t="s">
        <v>6334</v>
      </c>
      <c r="D4217" s="2" t="s">
        <v>212</v>
      </c>
      <c r="E4217" s="2" t="s">
        <v>525</v>
      </c>
      <c r="F4217" s="3"/>
    </row>
    <row r="4218" spans="1:6">
      <c r="A4218" s="2" t="s">
        <v>6336</v>
      </c>
      <c r="B4218" s="2" t="s">
        <v>210</v>
      </c>
      <c r="C4218" s="2" t="s">
        <v>6337</v>
      </c>
      <c r="D4218" s="2" t="s">
        <v>212</v>
      </c>
      <c r="E4218" s="2" t="s">
        <v>2092</v>
      </c>
      <c r="F4218" s="3"/>
    </row>
    <row r="4219" spans="1:6">
      <c r="A4219" s="2" t="s">
        <v>6338</v>
      </c>
      <c r="B4219" s="2" t="s">
        <v>210</v>
      </c>
      <c r="C4219" s="2" t="s">
        <v>6339</v>
      </c>
      <c r="D4219" s="2" t="s">
        <v>212</v>
      </c>
      <c r="E4219" s="2" t="s">
        <v>4275</v>
      </c>
      <c r="F4219" s="3"/>
    </row>
    <row r="4220" spans="1:6">
      <c r="A4220" s="2" t="s">
        <v>6340</v>
      </c>
      <c r="B4220" s="2" t="s">
        <v>210</v>
      </c>
      <c r="C4220" s="2" t="s">
        <v>6341</v>
      </c>
      <c r="D4220" s="2" t="s">
        <v>212</v>
      </c>
      <c r="E4220" s="2" t="s">
        <v>5111</v>
      </c>
      <c r="F4220" s="3"/>
    </row>
    <row r="4221" spans="1:6">
      <c r="A4221" s="2" t="s">
        <v>446</v>
      </c>
      <c r="B4221" s="2" t="s">
        <v>210</v>
      </c>
      <c r="C4221" s="2" t="s">
        <v>6342</v>
      </c>
      <c r="D4221" s="2" t="s">
        <v>219</v>
      </c>
      <c r="E4221" s="2" t="s">
        <v>1623</v>
      </c>
      <c r="F4221" s="3"/>
    </row>
    <row r="4222" spans="1:6">
      <c r="A4222" s="2" t="s">
        <v>6343</v>
      </c>
      <c r="B4222" s="2" t="s">
        <v>210</v>
      </c>
      <c r="C4222" s="2" t="s">
        <v>6344</v>
      </c>
      <c r="D4222" s="2" t="s">
        <v>219</v>
      </c>
      <c r="E4222" s="2" t="s">
        <v>986</v>
      </c>
      <c r="F4222" s="3"/>
    </row>
    <row r="4223" spans="1:6">
      <c r="A4223" s="2"/>
      <c r="B4223" s="2" t="s">
        <v>210</v>
      </c>
      <c r="C4223" s="2" t="s">
        <v>6345</v>
      </c>
      <c r="D4223" s="2" t="s">
        <v>219</v>
      </c>
      <c r="E4223" s="2" t="s">
        <v>118</v>
      </c>
      <c r="F4223" s="3"/>
    </row>
    <row r="4224" spans="1:6">
      <c r="A4224" s="2"/>
      <c r="B4224" s="2" t="s">
        <v>210</v>
      </c>
      <c r="C4224" s="2" t="s">
        <v>6346</v>
      </c>
      <c r="D4224" s="2" t="s">
        <v>219</v>
      </c>
      <c r="E4224" s="2" t="s">
        <v>118</v>
      </c>
      <c r="F4224" s="3"/>
    </row>
    <row r="4225" spans="1:6">
      <c r="A4225" s="2" t="s">
        <v>6347</v>
      </c>
      <c r="B4225" s="2" t="s">
        <v>210</v>
      </c>
      <c r="C4225" s="2" t="s">
        <v>6348</v>
      </c>
      <c r="D4225" s="2" t="s">
        <v>219</v>
      </c>
      <c r="E4225" s="2" t="s">
        <v>236</v>
      </c>
      <c r="F4225" s="3"/>
    </row>
    <row r="4226" spans="1:6">
      <c r="A4226" s="2"/>
      <c r="B4226" s="2" t="s">
        <v>210</v>
      </c>
      <c r="C4226" s="2" t="s">
        <v>6349</v>
      </c>
      <c r="D4226" s="2" t="s">
        <v>212</v>
      </c>
      <c r="E4226" s="2" t="s">
        <v>118</v>
      </c>
      <c r="F4226" s="3"/>
    </row>
    <row r="4227" spans="1:6">
      <c r="A4227" s="2" t="s">
        <v>6350</v>
      </c>
      <c r="B4227" s="2" t="s">
        <v>210</v>
      </c>
      <c r="C4227" s="2" t="s">
        <v>6351</v>
      </c>
      <c r="D4227" s="2" t="s">
        <v>212</v>
      </c>
      <c r="E4227" s="2" t="s">
        <v>1076</v>
      </c>
      <c r="F4227" s="3"/>
    </row>
    <row r="4228" spans="1:6">
      <c r="A4228" s="2" t="s">
        <v>6352</v>
      </c>
      <c r="B4228" s="2" t="s">
        <v>210</v>
      </c>
      <c r="C4228" s="2" t="s">
        <v>6351</v>
      </c>
      <c r="D4228" s="2" t="s">
        <v>212</v>
      </c>
      <c r="E4228" s="2" t="s">
        <v>272</v>
      </c>
      <c r="F4228" s="3"/>
    </row>
    <row r="4229" spans="1:6">
      <c r="A4229" s="2" t="s">
        <v>6353</v>
      </c>
      <c r="B4229" s="2" t="s">
        <v>210</v>
      </c>
      <c r="C4229" s="2" t="s">
        <v>6354</v>
      </c>
      <c r="D4229" s="2" t="s">
        <v>212</v>
      </c>
      <c r="E4229" s="2" t="s">
        <v>1076</v>
      </c>
      <c r="F4229" s="3"/>
    </row>
    <row r="4230" spans="1:6">
      <c r="A4230" s="2" t="s">
        <v>6355</v>
      </c>
      <c r="B4230" s="2" t="s">
        <v>210</v>
      </c>
      <c r="C4230" s="2" t="s">
        <v>6356</v>
      </c>
      <c r="D4230" s="2" t="s">
        <v>212</v>
      </c>
      <c r="E4230" s="2" t="s">
        <v>1076</v>
      </c>
      <c r="F4230" s="3"/>
    </row>
    <row r="4231" spans="1:6">
      <c r="A4231" s="2" t="s">
        <v>6357</v>
      </c>
      <c r="B4231" s="2" t="s">
        <v>210</v>
      </c>
      <c r="C4231" s="2" t="s">
        <v>6358</v>
      </c>
      <c r="D4231" s="2" t="s">
        <v>212</v>
      </c>
      <c r="E4231" s="2" t="s">
        <v>1076</v>
      </c>
      <c r="F4231" s="3"/>
    </row>
    <row r="4232" spans="1:6">
      <c r="A4232" s="2" t="s">
        <v>6359</v>
      </c>
      <c r="B4232" s="2" t="s">
        <v>210</v>
      </c>
      <c r="C4232" s="2" t="s">
        <v>6360</v>
      </c>
      <c r="D4232" s="2" t="s">
        <v>212</v>
      </c>
      <c r="E4232" s="2" t="s">
        <v>1076</v>
      </c>
      <c r="F4232" s="3"/>
    </row>
    <row r="4233" spans="1:6">
      <c r="A4233" s="2" t="s">
        <v>6361</v>
      </c>
      <c r="B4233" s="2" t="s">
        <v>210</v>
      </c>
      <c r="C4233" s="2" t="s">
        <v>6362</v>
      </c>
      <c r="D4233" s="2" t="s">
        <v>212</v>
      </c>
      <c r="E4233" s="2" t="s">
        <v>1076</v>
      </c>
      <c r="F4233" s="3"/>
    </row>
    <row r="4234" spans="1:6">
      <c r="A4234" s="2" t="s">
        <v>6363</v>
      </c>
      <c r="B4234" s="2" t="s">
        <v>210</v>
      </c>
      <c r="C4234" s="2" t="s">
        <v>6364</v>
      </c>
      <c r="D4234" s="2" t="s">
        <v>212</v>
      </c>
      <c r="E4234" s="2" t="s">
        <v>1076</v>
      </c>
      <c r="F4234" s="3"/>
    </row>
    <row r="4235" spans="1:6">
      <c r="A4235" s="2" t="s">
        <v>6365</v>
      </c>
      <c r="B4235" s="2" t="s">
        <v>210</v>
      </c>
      <c r="C4235" s="2" t="s">
        <v>6366</v>
      </c>
      <c r="D4235" s="2" t="s">
        <v>212</v>
      </c>
      <c r="E4235" s="2" t="s">
        <v>231</v>
      </c>
      <c r="F4235" s="3"/>
    </row>
    <row r="4236" spans="1:6">
      <c r="A4236" s="2" t="s">
        <v>6367</v>
      </c>
      <c r="B4236" s="2" t="s">
        <v>210</v>
      </c>
      <c r="C4236" s="2" t="s">
        <v>6368</v>
      </c>
      <c r="D4236" s="2" t="s">
        <v>212</v>
      </c>
      <c r="E4236" s="2" t="s">
        <v>231</v>
      </c>
      <c r="F4236" s="3"/>
    </row>
    <row r="4237" spans="1:6">
      <c r="A4237" s="2" t="s">
        <v>6369</v>
      </c>
      <c r="B4237" s="2" t="s">
        <v>210</v>
      </c>
      <c r="C4237" s="2" t="s">
        <v>6370</v>
      </c>
      <c r="D4237" s="2" t="s">
        <v>212</v>
      </c>
      <c r="E4237" s="2" t="s">
        <v>231</v>
      </c>
      <c r="F4237" s="3"/>
    </row>
    <row r="4238" spans="1:6">
      <c r="A4238" s="2" t="s">
        <v>6371</v>
      </c>
      <c r="B4238" s="2" t="s">
        <v>210</v>
      </c>
      <c r="C4238" s="2" t="s">
        <v>6372</v>
      </c>
      <c r="D4238" s="2" t="s">
        <v>212</v>
      </c>
      <c r="E4238" s="2" t="s">
        <v>231</v>
      </c>
      <c r="F4238" s="3"/>
    </row>
    <row r="4239" spans="1:6">
      <c r="A4239" s="2" t="s">
        <v>6373</v>
      </c>
      <c r="B4239" s="2" t="s">
        <v>210</v>
      </c>
      <c r="C4239" s="2" t="s">
        <v>6374</v>
      </c>
      <c r="D4239" s="2" t="s">
        <v>212</v>
      </c>
      <c r="E4239" s="2" t="s">
        <v>2413</v>
      </c>
      <c r="F4239" s="3"/>
    </row>
    <row r="4240" spans="1:6">
      <c r="A4240" s="2" t="s">
        <v>6375</v>
      </c>
      <c r="B4240" s="2" t="s">
        <v>210</v>
      </c>
      <c r="C4240" s="2" t="s">
        <v>6376</v>
      </c>
      <c r="D4240" s="2" t="s">
        <v>212</v>
      </c>
      <c r="E4240" s="2" t="s">
        <v>213</v>
      </c>
      <c r="F4240" s="3"/>
    </row>
    <row r="4241" spans="1:6">
      <c r="A4241" s="2" t="s">
        <v>6377</v>
      </c>
      <c r="B4241" s="2" t="s">
        <v>210</v>
      </c>
      <c r="C4241" s="2" t="s">
        <v>6378</v>
      </c>
      <c r="D4241" s="2" t="s">
        <v>212</v>
      </c>
      <c r="E4241" s="2" t="s">
        <v>226</v>
      </c>
      <c r="F4241" s="3"/>
    </row>
    <row r="4242" spans="1:6">
      <c r="A4242" s="2" t="s">
        <v>6379</v>
      </c>
      <c r="B4242" s="2" t="s">
        <v>210</v>
      </c>
      <c r="C4242" s="2" t="s">
        <v>6380</v>
      </c>
      <c r="D4242" s="2" t="s">
        <v>212</v>
      </c>
      <c r="E4242" s="2" t="s">
        <v>1078</v>
      </c>
      <c r="F4242" s="3"/>
    </row>
    <row r="4243" spans="1:6">
      <c r="A4243" s="2" t="s">
        <v>6379</v>
      </c>
      <c r="B4243" s="2" t="s">
        <v>210</v>
      </c>
      <c r="C4243" s="2" t="s">
        <v>6380</v>
      </c>
      <c r="D4243" s="2" t="s">
        <v>212</v>
      </c>
      <c r="E4243" s="2" t="s">
        <v>1083</v>
      </c>
      <c r="F4243" s="3"/>
    </row>
    <row r="4244" spans="1:6">
      <c r="A4244" s="2" t="s">
        <v>6381</v>
      </c>
      <c r="B4244" s="2" t="s">
        <v>210</v>
      </c>
      <c r="C4244" s="2" t="s">
        <v>6382</v>
      </c>
      <c r="D4244" s="2" t="s">
        <v>212</v>
      </c>
      <c r="E4244" s="2" t="s">
        <v>231</v>
      </c>
      <c r="F4244" s="3"/>
    </row>
    <row r="4245" spans="1:6">
      <c r="A4245" s="2" t="s">
        <v>6381</v>
      </c>
      <c r="B4245" s="2" t="s">
        <v>210</v>
      </c>
      <c r="C4245" s="2" t="s">
        <v>6383</v>
      </c>
      <c r="D4245" s="2" t="s">
        <v>212</v>
      </c>
      <c r="E4245" s="2" t="s">
        <v>1083</v>
      </c>
      <c r="F4245" s="3"/>
    </row>
    <row r="4246" spans="1:6">
      <c r="A4246" s="2" t="s">
        <v>6384</v>
      </c>
      <c r="B4246" s="2" t="s">
        <v>210</v>
      </c>
      <c r="C4246" s="2" t="s">
        <v>6385</v>
      </c>
      <c r="D4246" s="2" t="s">
        <v>212</v>
      </c>
      <c r="E4246" s="2" t="s">
        <v>1076</v>
      </c>
      <c r="F4246" s="3"/>
    </row>
    <row r="4247" spans="1:6">
      <c r="A4247" s="2" t="s">
        <v>6386</v>
      </c>
      <c r="B4247" s="2" t="s">
        <v>210</v>
      </c>
      <c r="C4247" s="2" t="s">
        <v>6387</v>
      </c>
      <c r="D4247" s="2" t="s">
        <v>212</v>
      </c>
      <c r="E4247" s="2" t="s">
        <v>1078</v>
      </c>
      <c r="F4247" s="3"/>
    </row>
    <row r="4248" spans="1:6">
      <c r="A4248" s="2" t="s">
        <v>6386</v>
      </c>
      <c r="B4248" s="2" t="s">
        <v>210</v>
      </c>
      <c r="C4248" s="2" t="s">
        <v>6388</v>
      </c>
      <c r="D4248" s="2" t="s">
        <v>212</v>
      </c>
      <c r="E4248" s="2" t="s">
        <v>1083</v>
      </c>
      <c r="F4248" s="3"/>
    </row>
    <row r="4249" spans="1:6">
      <c r="A4249" s="2" t="s">
        <v>6389</v>
      </c>
      <c r="B4249" s="2" t="s">
        <v>210</v>
      </c>
      <c r="C4249" s="2" t="s">
        <v>6390</v>
      </c>
      <c r="D4249" s="2" t="s">
        <v>212</v>
      </c>
      <c r="E4249" s="2" t="s">
        <v>1083</v>
      </c>
      <c r="F4249" s="3"/>
    </row>
    <row r="4250" spans="1:6">
      <c r="A4250" s="2" t="s">
        <v>6391</v>
      </c>
      <c r="B4250" s="2" t="s">
        <v>210</v>
      </c>
      <c r="C4250" s="2" t="s">
        <v>6392</v>
      </c>
      <c r="D4250" s="2" t="s">
        <v>212</v>
      </c>
      <c r="E4250" s="2" t="s">
        <v>1650</v>
      </c>
      <c r="F4250" s="3"/>
    </row>
    <row r="4251" spans="1:6">
      <c r="A4251" s="2" t="s">
        <v>6393</v>
      </c>
      <c r="B4251" s="2" t="s">
        <v>210</v>
      </c>
      <c r="C4251" s="2" t="s">
        <v>6394</v>
      </c>
      <c r="D4251" s="2" t="s">
        <v>212</v>
      </c>
      <c r="E4251" s="2" t="s">
        <v>213</v>
      </c>
      <c r="F4251" s="3"/>
    </row>
    <row r="4252" spans="1:6">
      <c r="A4252" s="2" t="s">
        <v>6395</v>
      </c>
      <c r="B4252" s="2" t="s">
        <v>210</v>
      </c>
      <c r="C4252" s="2" t="s">
        <v>6396</v>
      </c>
      <c r="D4252" s="2" t="s">
        <v>212</v>
      </c>
      <c r="E4252" s="2" t="s">
        <v>241</v>
      </c>
      <c r="F4252" s="3"/>
    </row>
    <row r="4253" spans="1:6">
      <c r="A4253" s="2" t="s">
        <v>6397</v>
      </c>
      <c r="B4253" s="2" t="s">
        <v>210</v>
      </c>
      <c r="C4253" s="2" t="s">
        <v>6398</v>
      </c>
      <c r="D4253" s="2" t="s">
        <v>212</v>
      </c>
      <c r="E4253" s="2" t="s">
        <v>415</v>
      </c>
      <c r="F4253" s="3"/>
    </row>
    <row r="4254" spans="1:6">
      <c r="A4254" s="2" t="s">
        <v>2184</v>
      </c>
      <c r="B4254" s="2" t="s">
        <v>210</v>
      </c>
      <c r="C4254" s="2" t="s">
        <v>6399</v>
      </c>
      <c r="D4254" s="2" t="s">
        <v>212</v>
      </c>
      <c r="E4254" s="2" t="s">
        <v>415</v>
      </c>
      <c r="F4254" s="3"/>
    </row>
    <row r="4255" spans="1:6">
      <c r="A4255" s="2"/>
      <c r="B4255" s="2" t="s">
        <v>210</v>
      </c>
      <c r="C4255" s="2" t="s">
        <v>6400</v>
      </c>
      <c r="D4255" s="2" t="s">
        <v>212</v>
      </c>
      <c r="E4255" s="2" t="s">
        <v>118</v>
      </c>
      <c r="F4255" s="3"/>
    </row>
    <row r="4256" spans="1:6">
      <c r="A4256" s="2"/>
      <c r="B4256" s="2" t="s">
        <v>210</v>
      </c>
      <c r="C4256" s="2" t="s">
        <v>6401</v>
      </c>
      <c r="D4256" s="2" t="s">
        <v>212</v>
      </c>
      <c r="E4256" s="2" t="s">
        <v>118</v>
      </c>
      <c r="F4256" s="3"/>
    </row>
    <row r="4257" spans="1:6">
      <c r="A4257" s="2"/>
      <c r="B4257" s="2" t="s">
        <v>210</v>
      </c>
      <c r="C4257" s="2" t="s">
        <v>6402</v>
      </c>
      <c r="D4257" s="2" t="s">
        <v>212</v>
      </c>
      <c r="E4257" s="2" t="s">
        <v>118</v>
      </c>
      <c r="F4257" s="3"/>
    </row>
    <row r="4258" spans="1:6">
      <c r="A4258" s="2" t="s">
        <v>653</v>
      </c>
      <c r="B4258" s="2" t="s">
        <v>210</v>
      </c>
      <c r="C4258" s="2" t="s">
        <v>6403</v>
      </c>
      <c r="D4258" s="2" t="s">
        <v>212</v>
      </c>
      <c r="E4258" s="2" t="s">
        <v>233</v>
      </c>
      <c r="F4258" s="3"/>
    </row>
    <row r="4259" spans="1:6">
      <c r="A4259" s="2" t="s">
        <v>6404</v>
      </c>
      <c r="B4259" s="2" t="s">
        <v>210</v>
      </c>
      <c r="C4259" s="2" t="s">
        <v>6405</v>
      </c>
      <c r="D4259" s="2" t="s">
        <v>212</v>
      </c>
      <c r="E4259" s="2" t="s">
        <v>241</v>
      </c>
      <c r="F4259" s="3"/>
    </row>
    <row r="4260" spans="1:6">
      <c r="A4260" s="2" t="s">
        <v>6406</v>
      </c>
      <c r="B4260" s="2" t="s">
        <v>210</v>
      </c>
      <c r="C4260" s="2" t="s">
        <v>6407</v>
      </c>
      <c r="D4260" s="2" t="s">
        <v>212</v>
      </c>
      <c r="E4260" s="2" t="s">
        <v>241</v>
      </c>
      <c r="F4260" s="3"/>
    </row>
    <row r="4261" spans="1:6">
      <c r="A4261" s="2" t="s">
        <v>6408</v>
      </c>
      <c r="B4261" s="2" t="s">
        <v>210</v>
      </c>
      <c r="C4261" s="2" t="s">
        <v>6409</v>
      </c>
      <c r="D4261" s="2" t="s">
        <v>586</v>
      </c>
      <c r="E4261" s="2" t="s">
        <v>1071</v>
      </c>
      <c r="F4261" s="3"/>
    </row>
    <row r="4262" spans="1:6">
      <c r="A4262" s="2"/>
      <c r="B4262" s="2" t="s">
        <v>210</v>
      </c>
      <c r="C4262" s="2" t="s">
        <v>6410</v>
      </c>
      <c r="D4262" s="2" t="s">
        <v>212</v>
      </c>
      <c r="E4262" s="2" t="s">
        <v>118</v>
      </c>
      <c r="F4262" s="3"/>
    </row>
    <row r="4263" spans="1:6">
      <c r="A4263" s="2" t="s">
        <v>6411</v>
      </c>
      <c r="B4263" s="2" t="s">
        <v>210</v>
      </c>
      <c r="C4263" s="2" t="s">
        <v>6412</v>
      </c>
      <c r="D4263" s="2" t="s">
        <v>212</v>
      </c>
      <c r="E4263" s="2" t="s">
        <v>6413</v>
      </c>
      <c r="F4263" s="3"/>
    </row>
    <row r="4264" spans="1:6">
      <c r="A4264" s="2" t="s">
        <v>6414</v>
      </c>
      <c r="B4264" s="2" t="s">
        <v>210</v>
      </c>
      <c r="C4264" s="2" t="s">
        <v>6415</v>
      </c>
      <c r="D4264" s="2" t="s">
        <v>212</v>
      </c>
      <c r="E4264" s="2" t="s">
        <v>1049</v>
      </c>
      <c r="F4264" s="3"/>
    </row>
    <row r="4265" spans="1:6">
      <c r="A4265" s="2" t="s">
        <v>4127</v>
      </c>
      <c r="B4265" s="2" t="s">
        <v>210</v>
      </c>
      <c r="C4265" s="2" t="s">
        <v>6416</v>
      </c>
      <c r="D4265" s="2" t="s">
        <v>212</v>
      </c>
      <c r="E4265" s="2" t="s">
        <v>144</v>
      </c>
      <c r="F4265" s="3"/>
    </row>
    <row r="4266" spans="1:6">
      <c r="A4266" s="2"/>
      <c r="B4266" s="2" t="s">
        <v>210</v>
      </c>
      <c r="C4266" s="2" t="s">
        <v>6417</v>
      </c>
      <c r="D4266" s="2" t="s">
        <v>212</v>
      </c>
      <c r="E4266" s="2" t="s">
        <v>6418</v>
      </c>
      <c r="F4266" s="3"/>
    </row>
    <row r="4267" spans="1:6">
      <c r="A4267" s="2" t="s">
        <v>6419</v>
      </c>
      <c r="B4267" s="2" t="s">
        <v>210</v>
      </c>
      <c r="C4267" s="2" t="s">
        <v>6420</v>
      </c>
      <c r="D4267" s="2" t="s">
        <v>212</v>
      </c>
      <c r="E4267" s="2" t="s">
        <v>2690</v>
      </c>
      <c r="F4267" s="3"/>
    </row>
    <row r="4268" spans="1:6">
      <c r="A4268" s="2" t="s">
        <v>6421</v>
      </c>
      <c r="B4268" s="2" t="s">
        <v>210</v>
      </c>
      <c r="C4268" s="2" t="s">
        <v>6422</v>
      </c>
      <c r="D4268" s="2" t="s">
        <v>212</v>
      </c>
      <c r="E4268" s="2" t="s">
        <v>516</v>
      </c>
      <c r="F4268" s="3"/>
    </row>
    <row r="4269" spans="1:6">
      <c r="A4269" s="2" t="s">
        <v>6423</v>
      </c>
      <c r="B4269" s="2" t="s">
        <v>210</v>
      </c>
      <c r="C4269" s="2" t="s">
        <v>6424</v>
      </c>
      <c r="D4269" s="2" t="s">
        <v>212</v>
      </c>
      <c r="E4269" s="2" t="s">
        <v>272</v>
      </c>
      <c r="F4269" s="3"/>
    </row>
    <row r="4270" spans="1:6">
      <c r="A4270" s="2" t="s">
        <v>6425</v>
      </c>
      <c r="B4270" s="2" t="s">
        <v>210</v>
      </c>
      <c r="C4270" s="2" t="s">
        <v>6426</v>
      </c>
      <c r="D4270" s="2" t="s">
        <v>212</v>
      </c>
      <c r="E4270" s="2" t="s">
        <v>426</v>
      </c>
      <c r="F4270" s="3"/>
    </row>
    <row r="4271" spans="1:6">
      <c r="A4271" s="2" t="s">
        <v>6427</v>
      </c>
      <c r="B4271" s="2" t="s">
        <v>210</v>
      </c>
      <c r="C4271" s="2" t="s">
        <v>6428</v>
      </c>
      <c r="D4271" s="2" t="s">
        <v>212</v>
      </c>
      <c r="E4271" s="2" t="s">
        <v>272</v>
      </c>
      <c r="F4271" s="3"/>
    </row>
    <row r="4272" spans="1:6">
      <c r="A4272" s="2" t="s">
        <v>6429</v>
      </c>
      <c r="B4272" s="2" t="s">
        <v>210</v>
      </c>
      <c r="C4272" s="2" t="s">
        <v>6430</v>
      </c>
      <c r="D4272" s="2" t="s">
        <v>212</v>
      </c>
      <c r="E4272" s="2" t="s">
        <v>272</v>
      </c>
      <c r="F4272" s="3"/>
    </row>
    <row r="4273" spans="1:6">
      <c r="A4273" s="2" t="s">
        <v>6431</v>
      </c>
      <c r="B4273" s="2" t="s">
        <v>210</v>
      </c>
      <c r="C4273" s="2" t="s">
        <v>6432</v>
      </c>
      <c r="D4273" s="2" t="s">
        <v>212</v>
      </c>
      <c r="E4273" s="2" t="s">
        <v>272</v>
      </c>
      <c r="F4273" s="3"/>
    </row>
    <row r="4274" spans="1:6">
      <c r="A4274" s="2" t="s">
        <v>6433</v>
      </c>
      <c r="B4274" s="2" t="s">
        <v>210</v>
      </c>
      <c r="C4274" s="2" t="s">
        <v>6434</v>
      </c>
      <c r="D4274" s="2" t="s">
        <v>212</v>
      </c>
      <c r="E4274" s="2" t="s">
        <v>272</v>
      </c>
      <c r="F4274" s="3"/>
    </row>
    <row r="4275" spans="1:6">
      <c r="A4275" s="2" t="s">
        <v>6435</v>
      </c>
      <c r="B4275" s="2" t="s">
        <v>210</v>
      </c>
      <c r="C4275" s="2" t="s">
        <v>6436</v>
      </c>
      <c r="D4275" s="2" t="s">
        <v>212</v>
      </c>
      <c r="E4275" s="2" t="s">
        <v>272</v>
      </c>
      <c r="F4275" s="3"/>
    </row>
    <row r="4276" spans="1:6">
      <c r="A4276" s="2" t="s">
        <v>6437</v>
      </c>
      <c r="B4276" s="2" t="s">
        <v>210</v>
      </c>
      <c r="C4276" s="2" t="s">
        <v>6438</v>
      </c>
      <c r="D4276" s="2" t="s">
        <v>212</v>
      </c>
      <c r="E4276" s="2" t="s">
        <v>272</v>
      </c>
      <c r="F4276" s="3"/>
    </row>
    <row r="4277" spans="1:6">
      <c r="A4277" s="2" t="s">
        <v>6439</v>
      </c>
      <c r="B4277" s="2" t="s">
        <v>210</v>
      </c>
      <c r="C4277" s="2" t="s">
        <v>6440</v>
      </c>
      <c r="D4277" s="2" t="s">
        <v>212</v>
      </c>
      <c r="E4277" s="2" t="s">
        <v>272</v>
      </c>
      <c r="F4277" s="3"/>
    </row>
    <row r="4278" spans="1:6">
      <c r="A4278" s="2" t="s">
        <v>6441</v>
      </c>
      <c r="B4278" s="2" t="s">
        <v>210</v>
      </c>
      <c r="C4278" s="2" t="s">
        <v>6442</v>
      </c>
      <c r="D4278" s="2" t="s">
        <v>212</v>
      </c>
      <c r="E4278" s="2" t="s">
        <v>272</v>
      </c>
      <c r="F4278" s="3"/>
    </row>
    <row r="4279" spans="1:6">
      <c r="A4279" s="2" t="s">
        <v>6443</v>
      </c>
      <c r="B4279" s="2" t="s">
        <v>210</v>
      </c>
      <c r="C4279" s="2" t="s">
        <v>6444</v>
      </c>
      <c r="D4279" s="2" t="s">
        <v>212</v>
      </c>
      <c r="E4279" s="2" t="s">
        <v>5606</v>
      </c>
      <c r="F4279" s="3"/>
    </row>
    <row r="4280" spans="1:6">
      <c r="A4280" s="2" t="s">
        <v>6445</v>
      </c>
      <c r="B4280" s="2" t="s">
        <v>210</v>
      </c>
      <c r="C4280" s="2" t="s">
        <v>6446</v>
      </c>
      <c r="D4280" s="2" t="s">
        <v>212</v>
      </c>
      <c r="E4280" s="2" t="s">
        <v>213</v>
      </c>
      <c r="F4280" s="3"/>
    </row>
    <row r="4281" spans="1:6">
      <c r="A4281" s="2" t="s">
        <v>6447</v>
      </c>
      <c r="B4281" s="2" t="s">
        <v>210</v>
      </c>
      <c r="C4281" s="2" t="s">
        <v>6448</v>
      </c>
      <c r="D4281" s="2" t="s">
        <v>212</v>
      </c>
      <c r="E4281" s="2" t="s">
        <v>272</v>
      </c>
      <c r="F4281" s="3"/>
    </row>
    <row r="4282" spans="1:6">
      <c r="A4282" s="2" t="s">
        <v>6449</v>
      </c>
      <c r="B4282" s="2" t="s">
        <v>210</v>
      </c>
      <c r="C4282" s="2" t="s">
        <v>6450</v>
      </c>
      <c r="D4282" s="2" t="s">
        <v>212</v>
      </c>
      <c r="E4282" s="2" t="s">
        <v>272</v>
      </c>
      <c r="F4282" s="3"/>
    </row>
    <row r="4283" spans="1:6">
      <c r="A4283" s="2" t="s">
        <v>6451</v>
      </c>
      <c r="B4283" s="2" t="s">
        <v>210</v>
      </c>
      <c r="C4283" s="2" t="s">
        <v>6452</v>
      </c>
      <c r="D4283" s="2" t="s">
        <v>212</v>
      </c>
      <c r="E4283" s="2" t="s">
        <v>272</v>
      </c>
      <c r="F4283" s="3"/>
    </row>
    <row r="4284" spans="1:6">
      <c r="A4284" s="2" t="s">
        <v>6453</v>
      </c>
      <c r="B4284" s="2" t="s">
        <v>210</v>
      </c>
      <c r="C4284" s="2" t="s">
        <v>6452</v>
      </c>
      <c r="D4284" s="2" t="s">
        <v>212</v>
      </c>
      <c r="E4284" s="2" t="s">
        <v>272</v>
      </c>
      <c r="F4284" s="3"/>
    </row>
    <row r="4285" spans="1:6">
      <c r="A4285" s="2"/>
      <c r="B4285" s="2" t="s">
        <v>210</v>
      </c>
      <c r="C4285" s="2" t="s">
        <v>6454</v>
      </c>
      <c r="D4285" s="2" t="s">
        <v>212</v>
      </c>
      <c r="E4285" s="2" t="s">
        <v>2383</v>
      </c>
      <c r="F4285" s="3"/>
    </row>
    <row r="4286" spans="1:6">
      <c r="A4286" s="2" t="s">
        <v>6455</v>
      </c>
      <c r="B4286" s="2" t="s">
        <v>210</v>
      </c>
      <c r="C4286" s="2" t="s">
        <v>6456</v>
      </c>
      <c r="D4286" s="2" t="s">
        <v>212</v>
      </c>
      <c r="E4286" s="2" t="s">
        <v>213</v>
      </c>
      <c r="F4286" s="3"/>
    </row>
    <row r="4287" spans="1:6">
      <c r="A4287" s="2"/>
      <c r="B4287" s="2" t="s">
        <v>210</v>
      </c>
      <c r="C4287" s="2" t="s">
        <v>6457</v>
      </c>
      <c r="D4287" s="2" t="s">
        <v>212</v>
      </c>
      <c r="E4287" s="2" t="s">
        <v>118</v>
      </c>
      <c r="F4287" s="3"/>
    </row>
    <row r="4288" spans="1:6">
      <c r="A4288" s="2" t="s">
        <v>6458</v>
      </c>
      <c r="B4288" s="2" t="s">
        <v>210</v>
      </c>
      <c r="C4288" s="2" t="s">
        <v>6459</v>
      </c>
      <c r="D4288" s="2" t="s">
        <v>219</v>
      </c>
      <c r="E4288" s="2" t="s">
        <v>322</v>
      </c>
      <c r="F4288" s="3"/>
    </row>
    <row r="4289" spans="1:6">
      <c r="A4289" s="2"/>
      <c r="B4289" s="2" t="s">
        <v>210</v>
      </c>
      <c r="C4289" s="2" t="s">
        <v>6460</v>
      </c>
      <c r="D4289" s="2" t="s">
        <v>212</v>
      </c>
      <c r="E4289" s="2" t="s">
        <v>1243</v>
      </c>
      <c r="F4289" s="3"/>
    </row>
    <row r="4290" spans="1:6">
      <c r="A4290" s="2" t="s">
        <v>6461</v>
      </c>
      <c r="B4290" s="2" t="s">
        <v>210</v>
      </c>
      <c r="C4290" s="2" t="s">
        <v>6460</v>
      </c>
      <c r="D4290" s="2" t="s">
        <v>212</v>
      </c>
      <c r="E4290" s="2" t="s">
        <v>1243</v>
      </c>
      <c r="F4290" s="3"/>
    </row>
    <row r="4291" spans="1:6">
      <c r="A4291" s="2" t="s">
        <v>6462</v>
      </c>
      <c r="B4291" s="2" t="s">
        <v>210</v>
      </c>
      <c r="C4291" s="2" t="s">
        <v>6460</v>
      </c>
      <c r="D4291" s="2" t="s">
        <v>212</v>
      </c>
      <c r="E4291" s="2" t="s">
        <v>1354</v>
      </c>
      <c r="F4291" s="3"/>
    </row>
    <row r="4292" spans="1:6">
      <c r="A4292" s="2" t="s">
        <v>6463</v>
      </c>
      <c r="B4292" s="2" t="s">
        <v>210</v>
      </c>
      <c r="C4292" s="2" t="s">
        <v>6460</v>
      </c>
      <c r="D4292" s="2" t="s">
        <v>212</v>
      </c>
      <c r="E4292" s="2" t="s">
        <v>1354</v>
      </c>
      <c r="F4292" s="3"/>
    </row>
    <row r="4293" spans="1:6">
      <c r="A4293" s="2"/>
      <c r="B4293" s="2" t="s">
        <v>210</v>
      </c>
      <c r="C4293" s="2" t="s">
        <v>6460</v>
      </c>
      <c r="D4293" s="2" t="s">
        <v>212</v>
      </c>
      <c r="E4293" s="2" t="s">
        <v>1243</v>
      </c>
      <c r="F4293" s="3"/>
    </row>
    <row r="4294" spans="1:6">
      <c r="A4294" s="2" t="s">
        <v>6464</v>
      </c>
      <c r="B4294" s="2" t="s">
        <v>210</v>
      </c>
      <c r="C4294" s="2" t="s">
        <v>6465</v>
      </c>
      <c r="D4294" s="2" t="s">
        <v>219</v>
      </c>
      <c r="E4294" s="2" t="s">
        <v>1243</v>
      </c>
      <c r="F4294" s="3"/>
    </row>
    <row r="4295" spans="1:6">
      <c r="A4295" s="2" t="s">
        <v>6466</v>
      </c>
      <c r="B4295" s="2" t="s">
        <v>210</v>
      </c>
      <c r="C4295" s="2" t="s">
        <v>6467</v>
      </c>
      <c r="D4295" s="2" t="s">
        <v>212</v>
      </c>
      <c r="E4295" s="2" t="s">
        <v>327</v>
      </c>
      <c r="F4295" s="3"/>
    </row>
    <row r="4296" spans="1:6">
      <c r="A4296" s="2" t="s">
        <v>6468</v>
      </c>
      <c r="B4296" s="2" t="s">
        <v>210</v>
      </c>
      <c r="C4296" s="2" t="s">
        <v>6469</v>
      </c>
      <c r="D4296" s="2" t="s">
        <v>212</v>
      </c>
      <c r="E4296" s="2" t="s">
        <v>241</v>
      </c>
      <c r="F4296" s="3"/>
    </row>
    <row r="4297" spans="1:6">
      <c r="A4297" s="2"/>
      <c r="B4297" s="2" t="s">
        <v>210</v>
      </c>
      <c r="C4297" s="2" t="s">
        <v>6470</v>
      </c>
      <c r="D4297" s="2" t="s">
        <v>212</v>
      </c>
      <c r="E4297" s="2" t="s">
        <v>6471</v>
      </c>
      <c r="F4297" s="3"/>
    </row>
    <row r="4298" spans="1:6">
      <c r="A4298" s="2" t="s">
        <v>6472</v>
      </c>
      <c r="B4298" s="2" t="s">
        <v>210</v>
      </c>
      <c r="C4298" s="2" t="s">
        <v>6473</v>
      </c>
      <c r="D4298" s="2" t="s">
        <v>212</v>
      </c>
      <c r="E4298" s="2" t="s">
        <v>213</v>
      </c>
      <c r="F4298" s="3"/>
    </row>
    <row r="4299" spans="1:6">
      <c r="A4299" s="2" t="s">
        <v>6474</v>
      </c>
      <c r="B4299" s="2" t="s">
        <v>210</v>
      </c>
      <c r="C4299" s="2" t="s">
        <v>6473</v>
      </c>
      <c r="D4299" s="2" t="s">
        <v>212</v>
      </c>
      <c r="E4299" s="2" t="s">
        <v>213</v>
      </c>
      <c r="F4299" s="3"/>
    </row>
    <row r="4300" spans="1:6">
      <c r="A4300" s="2" t="s">
        <v>6475</v>
      </c>
      <c r="B4300" s="2" t="s">
        <v>210</v>
      </c>
      <c r="C4300" s="2" t="s">
        <v>6473</v>
      </c>
      <c r="D4300" s="2" t="s">
        <v>212</v>
      </c>
      <c r="E4300" s="2" t="s">
        <v>213</v>
      </c>
      <c r="F4300" s="3"/>
    </row>
    <row r="4301" spans="1:6">
      <c r="A4301" s="2" t="s">
        <v>6476</v>
      </c>
      <c r="B4301" s="2" t="s">
        <v>210</v>
      </c>
      <c r="C4301" s="2" t="s">
        <v>6473</v>
      </c>
      <c r="D4301" s="2" t="s">
        <v>212</v>
      </c>
      <c r="E4301" s="2" t="s">
        <v>213</v>
      </c>
      <c r="F4301" s="3"/>
    </row>
    <row r="4302" spans="1:6">
      <c r="A4302" s="2" t="s">
        <v>6477</v>
      </c>
      <c r="B4302" s="2" t="s">
        <v>210</v>
      </c>
      <c r="C4302" s="2" t="s">
        <v>6478</v>
      </c>
      <c r="D4302" s="2" t="s">
        <v>212</v>
      </c>
      <c r="E4302" s="2" t="s">
        <v>1620</v>
      </c>
      <c r="F4302" s="3"/>
    </row>
    <row r="4303" spans="1:6">
      <c r="A4303" s="2" t="s">
        <v>6479</v>
      </c>
      <c r="B4303" s="2" t="s">
        <v>210</v>
      </c>
      <c r="C4303" s="2" t="s">
        <v>6478</v>
      </c>
      <c r="D4303" s="2" t="s">
        <v>212</v>
      </c>
      <c r="E4303" s="2" t="s">
        <v>1620</v>
      </c>
      <c r="F4303" s="3"/>
    </row>
    <row r="4304" spans="1:6">
      <c r="A4304" s="2" t="s">
        <v>6480</v>
      </c>
      <c r="B4304" s="2" t="s">
        <v>210</v>
      </c>
      <c r="C4304" s="2" t="s">
        <v>6481</v>
      </c>
      <c r="D4304" s="2" t="s">
        <v>212</v>
      </c>
      <c r="E4304" s="2" t="s">
        <v>213</v>
      </c>
      <c r="F4304" s="3"/>
    </row>
    <row r="4305" spans="1:6">
      <c r="A4305" s="2" t="s">
        <v>6482</v>
      </c>
      <c r="B4305" s="2" t="s">
        <v>210</v>
      </c>
      <c r="C4305" s="2" t="s">
        <v>6481</v>
      </c>
      <c r="D4305" s="2" t="s">
        <v>212</v>
      </c>
      <c r="E4305" s="2" t="s">
        <v>213</v>
      </c>
      <c r="F4305" s="3"/>
    </row>
    <row r="4306" spans="1:6">
      <c r="A4306" s="2" t="s">
        <v>6483</v>
      </c>
      <c r="B4306" s="2" t="s">
        <v>210</v>
      </c>
      <c r="C4306" s="2" t="s">
        <v>6484</v>
      </c>
      <c r="D4306" s="2" t="s">
        <v>212</v>
      </c>
      <c r="E4306" s="2" t="s">
        <v>213</v>
      </c>
      <c r="F4306" s="3"/>
    </row>
    <row r="4307" spans="1:6">
      <c r="A4307" s="2" t="s">
        <v>6485</v>
      </c>
      <c r="B4307" s="2" t="s">
        <v>210</v>
      </c>
      <c r="C4307" s="2" t="s">
        <v>6486</v>
      </c>
      <c r="D4307" s="2" t="s">
        <v>212</v>
      </c>
      <c r="E4307" s="2" t="s">
        <v>213</v>
      </c>
      <c r="F4307" s="3"/>
    </row>
    <row r="4308" spans="1:6">
      <c r="A4308" s="2" t="s">
        <v>6487</v>
      </c>
      <c r="B4308" s="2" t="s">
        <v>210</v>
      </c>
      <c r="C4308" s="2" t="s">
        <v>6486</v>
      </c>
      <c r="D4308" s="2" t="s">
        <v>212</v>
      </c>
      <c r="E4308" s="2" t="s">
        <v>213</v>
      </c>
      <c r="F4308" s="3"/>
    </row>
    <row r="4309" spans="1:6">
      <c r="A4309" s="2" t="s">
        <v>6488</v>
      </c>
      <c r="B4309" s="2" t="s">
        <v>210</v>
      </c>
      <c r="C4309" s="2" t="s">
        <v>6486</v>
      </c>
      <c r="D4309" s="2" t="s">
        <v>212</v>
      </c>
      <c r="E4309" s="2" t="s">
        <v>213</v>
      </c>
      <c r="F4309" s="3"/>
    </row>
    <row r="4310" spans="1:6">
      <c r="A4310" s="2" t="s">
        <v>6489</v>
      </c>
      <c r="B4310" s="2" t="s">
        <v>210</v>
      </c>
      <c r="C4310" s="2" t="s">
        <v>6490</v>
      </c>
      <c r="D4310" s="2" t="s">
        <v>212</v>
      </c>
      <c r="E4310" s="2" t="s">
        <v>267</v>
      </c>
      <c r="F4310" s="3"/>
    </row>
    <row r="4311" spans="1:6">
      <c r="A4311" s="2" t="s">
        <v>6491</v>
      </c>
      <c r="B4311" s="2" t="s">
        <v>210</v>
      </c>
      <c r="C4311" s="2" t="s">
        <v>6492</v>
      </c>
      <c r="D4311" s="2" t="s">
        <v>212</v>
      </c>
      <c r="E4311" s="2" t="s">
        <v>213</v>
      </c>
      <c r="F4311" s="3"/>
    </row>
    <row r="4312" spans="1:6">
      <c r="A4312" s="2" t="s">
        <v>6493</v>
      </c>
      <c r="B4312" s="2" t="s">
        <v>210</v>
      </c>
      <c r="C4312" s="2" t="s">
        <v>6494</v>
      </c>
      <c r="D4312" s="2" t="s">
        <v>212</v>
      </c>
      <c r="E4312" s="2" t="s">
        <v>6495</v>
      </c>
      <c r="F4312" s="3"/>
    </row>
    <row r="4313" spans="1:6">
      <c r="A4313" s="2" t="s">
        <v>6496</v>
      </c>
      <c r="B4313" s="2" t="s">
        <v>210</v>
      </c>
      <c r="C4313" s="2" t="s">
        <v>6497</v>
      </c>
      <c r="D4313" s="2" t="s">
        <v>212</v>
      </c>
      <c r="E4313" s="2" t="s">
        <v>339</v>
      </c>
      <c r="F4313" s="3"/>
    </row>
    <row r="4314" spans="1:6">
      <c r="A4314" s="2" t="s">
        <v>6498</v>
      </c>
      <c r="B4314" s="2" t="s">
        <v>210</v>
      </c>
      <c r="C4314" s="2" t="s">
        <v>6499</v>
      </c>
      <c r="D4314" s="2" t="s">
        <v>212</v>
      </c>
      <c r="E4314" s="2" t="s">
        <v>1243</v>
      </c>
      <c r="F4314" s="3"/>
    </row>
    <row r="4315" spans="1:6">
      <c r="A4315" s="2" t="s">
        <v>6500</v>
      </c>
      <c r="B4315" s="2" t="s">
        <v>210</v>
      </c>
      <c r="C4315" s="2" t="s">
        <v>6501</v>
      </c>
      <c r="D4315" s="2" t="s">
        <v>212</v>
      </c>
      <c r="E4315" s="2" t="s">
        <v>272</v>
      </c>
      <c r="F4315" s="3"/>
    </row>
    <row r="4316" spans="1:6">
      <c r="A4316" s="2" t="s">
        <v>6502</v>
      </c>
      <c r="B4316" s="2" t="s">
        <v>210</v>
      </c>
      <c r="C4316" s="2" t="s">
        <v>6503</v>
      </c>
      <c r="D4316" s="2" t="s">
        <v>212</v>
      </c>
      <c r="E4316" s="2" t="s">
        <v>1332</v>
      </c>
      <c r="F4316" s="3"/>
    </row>
    <row r="4317" spans="1:6">
      <c r="A4317" s="2" t="s">
        <v>6504</v>
      </c>
      <c r="B4317" s="2" t="s">
        <v>210</v>
      </c>
      <c r="C4317" s="2" t="s">
        <v>6505</v>
      </c>
      <c r="D4317" s="2" t="s">
        <v>212</v>
      </c>
      <c r="E4317" s="2" t="s">
        <v>1000</v>
      </c>
      <c r="F4317" s="3"/>
    </row>
    <row r="4318" spans="1:6">
      <c r="A4318" s="2" t="s">
        <v>6506</v>
      </c>
      <c r="B4318" s="2" t="s">
        <v>210</v>
      </c>
      <c r="C4318" s="2" t="s">
        <v>6507</v>
      </c>
      <c r="D4318" s="2" t="s">
        <v>2098</v>
      </c>
      <c r="E4318" s="2" t="s">
        <v>2413</v>
      </c>
      <c r="F4318" s="3"/>
    </row>
    <row r="4319" spans="1:6">
      <c r="A4319" s="2" t="s">
        <v>6508</v>
      </c>
      <c r="B4319" s="2" t="s">
        <v>210</v>
      </c>
      <c r="C4319" s="2" t="s">
        <v>6509</v>
      </c>
      <c r="D4319" s="2" t="s">
        <v>212</v>
      </c>
      <c r="E4319" s="2" t="s">
        <v>327</v>
      </c>
      <c r="F4319" s="3"/>
    </row>
    <row r="4320" spans="1:6">
      <c r="A4320" s="2" t="s">
        <v>6510</v>
      </c>
      <c r="B4320" s="2" t="s">
        <v>210</v>
      </c>
      <c r="C4320" s="2" t="s">
        <v>6511</v>
      </c>
      <c r="D4320" s="2" t="s">
        <v>212</v>
      </c>
      <c r="E4320" s="2" t="s">
        <v>327</v>
      </c>
      <c r="F4320" s="3"/>
    </row>
    <row r="4321" spans="1:6">
      <c r="A4321" s="2" t="s">
        <v>6512</v>
      </c>
      <c r="B4321" s="2" t="s">
        <v>210</v>
      </c>
      <c r="C4321" s="2" t="s">
        <v>6513</v>
      </c>
      <c r="D4321" s="2" t="s">
        <v>219</v>
      </c>
      <c r="E4321" s="2" t="s">
        <v>5549</v>
      </c>
      <c r="F4321" s="3"/>
    </row>
    <row r="4322" spans="1:6">
      <c r="A4322" s="2" t="s">
        <v>6514</v>
      </c>
      <c r="B4322" s="2" t="s">
        <v>210</v>
      </c>
      <c r="C4322" s="2" t="s">
        <v>6515</v>
      </c>
      <c r="D4322" s="2" t="s">
        <v>212</v>
      </c>
      <c r="E4322" s="2" t="s">
        <v>2107</v>
      </c>
      <c r="F4322" s="3"/>
    </row>
    <row r="4323" spans="1:6">
      <c r="A4323" s="2"/>
      <c r="B4323" s="2" t="s">
        <v>210</v>
      </c>
      <c r="C4323" s="2" t="s">
        <v>6515</v>
      </c>
      <c r="D4323" s="2" t="s">
        <v>212</v>
      </c>
      <c r="E4323" s="2" t="s">
        <v>1204</v>
      </c>
      <c r="F4323" s="3"/>
    </row>
    <row r="4324" spans="1:6">
      <c r="A4324" s="2" t="s">
        <v>6516</v>
      </c>
      <c r="B4324" s="2" t="s">
        <v>210</v>
      </c>
      <c r="C4324" s="2" t="s">
        <v>6517</v>
      </c>
      <c r="D4324" s="2" t="s">
        <v>2098</v>
      </c>
      <c r="E4324" s="2" t="s">
        <v>2413</v>
      </c>
      <c r="F4324" s="3"/>
    </row>
    <row r="4325" spans="1:6">
      <c r="A4325" s="2" t="s">
        <v>6518</v>
      </c>
      <c r="B4325" s="2" t="s">
        <v>210</v>
      </c>
      <c r="C4325" s="2" t="s">
        <v>6519</v>
      </c>
      <c r="D4325" s="2" t="s">
        <v>212</v>
      </c>
      <c r="E4325" s="2" t="s">
        <v>2586</v>
      </c>
      <c r="F4325" s="3"/>
    </row>
    <row r="4326" spans="1:6">
      <c r="A4326" s="2" t="s">
        <v>6520</v>
      </c>
      <c r="B4326" s="2" t="s">
        <v>210</v>
      </c>
      <c r="C4326" s="2" t="s">
        <v>6521</v>
      </c>
      <c r="D4326" s="2" t="s">
        <v>212</v>
      </c>
      <c r="E4326" s="2" t="s">
        <v>213</v>
      </c>
      <c r="F4326" s="3"/>
    </row>
    <row r="4327" spans="1:6">
      <c r="A4327" s="2" t="s">
        <v>4555</v>
      </c>
      <c r="B4327" s="2" t="s">
        <v>210</v>
      </c>
      <c r="C4327" s="2" t="s">
        <v>6522</v>
      </c>
      <c r="D4327" s="2" t="s">
        <v>212</v>
      </c>
      <c r="E4327" s="2" t="s">
        <v>1294</v>
      </c>
      <c r="F4327" s="3"/>
    </row>
    <row r="4328" spans="1:6">
      <c r="A4328" s="2" t="s">
        <v>6523</v>
      </c>
      <c r="B4328" s="2" t="s">
        <v>210</v>
      </c>
      <c r="C4328" s="2" t="s">
        <v>6524</v>
      </c>
      <c r="D4328" s="2" t="s">
        <v>212</v>
      </c>
      <c r="E4328" s="2" t="s">
        <v>231</v>
      </c>
      <c r="F4328" s="3"/>
    </row>
    <row r="4329" spans="1:6">
      <c r="A4329" s="2" t="s">
        <v>6525</v>
      </c>
      <c r="B4329" s="2" t="s">
        <v>210</v>
      </c>
      <c r="C4329" s="2" t="s">
        <v>6524</v>
      </c>
      <c r="D4329" s="2" t="s">
        <v>212</v>
      </c>
      <c r="E4329" s="2" t="s">
        <v>231</v>
      </c>
      <c r="F4329" s="3"/>
    </row>
    <row r="4330" spans="1:6">
      <c r="A4330" s="2" t="s">
        <v>6526</v>
      </c>
      <c r="B4330" s="2" t="s">
        <v>210</v>
      </c>
      <c r="C4330" s="2" t="s">
        <v>6527</v>
      </c>
      <c r="D4330" s="2" t="s">
        <v>212</v>
      </c>
      <c r="E4330" s="2" t="s">
        <v>327</v>
      </c>
      <c r="F4330" s="3"/>
    </row>
    <row r="4331" spans="1:6">
      <c r="A4331" s="2" t="s">
        <v>6528</v>
      </c>
      <c r="B4331" s="2" t="s">
        <v>210</v>
      </c>
      <c r="C4331" s="2" t="s">
        <v>6529</v>
      </c>
      <c r="D4331" s="2" t="s">
        <v>212</v>
      </c>
      <c r="E4331" s="2" t="s">
        <v>2690</v>
      </c>
      <c r="F4331" s="3"/>
    </row>
    <row r="4332" spans="1:6">
      <c r="A4332" s="2" t="s">
        <v>6530</v>
      </c>
      <c r="B4332" s="2" t="s">
        <v>210</v>
      </c>
      <c r="C4332" s="2" t="s">
        <v>6531</v>
      </c>
      <c r="D4332" s="2" t="s">
        <v>212</v>
      </c>
      <c r="E4332" s="2" t="s">
        <v>6532</v>
      </c>
      <c r="F4332" s="3"/>
    </row>
    <row r="4333" spans="1:6">
      <c r="A4333" s="2" t="s">
        <v>6533</v>
      </c>
      <c r="B4333" s="2" t="s">
        <v>210</v>
      </c>
      <c r="C4333" s="2" t="s">
        <v>6531</v>
      </c>
      <c r="D4333" s="2" t="s">
        <v>212</v>
      </c>
      <c r="E4333" s="2" t="s">
        <v>389</v>
      </c>
      <c r="F4333" s="3"/>
    </row>
    <row r="4334" spans="1:6">
      <c r="A4334" s="2" t="s">
        <v>6534</v>
      </c>
      <c r="B4334" s="2" t="s">
        <v>210</v>
      </c>
      <c r="C4334" s="2" t="s">
        <v>6531</v>
      </c>
      <c r="D4334" s="2" t="s">
        <v>212</v>
      </c>
      <c r="E4334" s="2" t="s">
        <v>272</v>
      </c>
      <c r="F4334" s="3"/>
    </row>
    <row r="4335" spans="1:6">
      <c r="A4335" s="2" t="s">
        <v>6535</v>
      </c>
      <c r="B4335" s="2" t="s">
        <v>210</v>
      </c>
      <c r="C4335" s="2" t="s">
        <v>6531</v>
      </c>
      <c r="D4335" s="2" t="s">
        <v>212</v>
      </c>
      <c r="E4335" s="2" t="s">
        <v>1389</v>
      </c>
      <c r="F4335" s="3"/>
    </row>
    <row r="4336" spans="1:6">
      <c r="A4336" s="2" t="s">
        <v>6536</v>
      </c>
      <c r="B4336" s="2" t="s">
        <v>210</v>
      </c>
      <c r="C4336" s="2" t="s">
        <v>6531</v>
      </c>
      <c r="D4336" s="2" t="s">
        <v>212</v>
      </c>
      <c r="E4336" s="2" t="s">
        <v>272</v>
      </c>
      <c r="F4336" s="3"/>
    </row>
    <row r="4337" spans="1:6">
      <c r="A4337" s="2" t="s">
        <v>6537</v>
      </c>
      <c r="B4337" s="2" t="s">
        <v>210</v>
      </c>
      <c r="C4337" s="2" t="s">
        <v>6531</v>
      </c>
      <c r="D4337" s="2" t="s">
        <v>212</v>
      </c>
      <c r="E4337" s="2" t="s">
        <v>339</v>
      </c>
      <c r="F4337" s="3"/>
    </row>
    <row r="4338" spans="1:6">
      <c r="A4338" s="2" t="s">
        <v>6538</v>
      </c>
      <c r="B4338" s="2" t="s">
        <v>210</v>
      </c>
      <c r="C4338" s="2" t="s">
        <v>6531</v>
      </c>
      <c r="D4338" s="2" t="s">
        <v>212</v>
      </c>
      <c r="E4338" s="2" t="s">
        <v>389</v>
      </c>
      <c r="F4338" s="3"/>
    </row>
    <row r="4339" spans="1:6">
      <c r="A4339" s="2" t="s">
        <v>6539</v>
      </c>
      <c r="B4339" s="2" t="s">
        <v>210</v>
      </c>
      <c r="C4339" s="2" t="s">
        <v>6531</v>
      </c>
      <c r="D4339" s="2" t="s">
        <v>212</v>
      </c>
      <c r="E4339" s="2" t="s">
        <v>389</v>
      </c>
      <c r="F4339" s="3"/>
    </row>
    <row r="4340" spans="1:6">
      <c r="A4340" s="2" t="s">
        <v>6540</v>
      </c>
      <c r="B4340" s="2" t="s">
        <v>210</v>
      </c>
      <c r="C4340" s="2" t="s">
        <v>6531</v>
      </c>
      <c r="D4340" s="2" t="s">
        <v>212</v>
      </c>
      <c r="E4340" s="2" t="s">
        <v>496</v>
      </c>
      <c r="F4340" s="3"/>
    </row>
    <row r="4341" spans="1:6">
      <c r="A4341" s="2" t="s">
        <v>341</v>
      </c>
      <c r="B4341" s="2" t="s">
        <v>210</v>
      </c>
      <c r="C4341" s="2" t="s">
        <v>6531</v>
      </c>
      <c r="D4341" s="2" t="s">
        <v>212</v>
      </c>
      <c r="E4341" s="2" t="s">
        <v>389</v>
      </c>
      <c r="F4341" s="3"/>
    </row>
    <row r="4342" spans="1:6">
      <c r="A4342" s="2" t="s">
        <v>6541</v>
      </c>
      <c r="B4342" s="2" t="s">
        <v>210</v>
      </c>
      <c r="C4342" s="2" t="s">
        <v>6531</v>
      </c>
      <c r="D4342" s="2" t="s">
        <v>212</v>
      </c>
      <c r="E4342" s="2" t="s">
        <v>389</v>
      </c>
      <c r="F4342" s="3"/>
    </row>
    <row r="4343" spans="1:6">
      <c r="A4343" s="2" t="s">
        <v>6542</v>
      </c>
      <c r="B4343" s="2" t="s">
        <v>210</v>
      </c>
      <c r="C4343" s="2" t="s">
        <v>6531</v>
      </c>
      <c r="D4343" s="2" t="s">
        <v>212</v>
      </c>
      <c r="E4343" s="2" t="s">
        <v>1389</v>
      </c>
      <c r="F4343" s="3"/>
    </row>
    <row r="4344" spans="1:6">
      <c r="A4344" s="2" t="s">
        <v>6543</v>
      </c>
      <c r="B4344" s="2" t="s">
        <v>210</v>
      </c>
      <c r="C4344" s="2" t="s">
        <v>6531</v>
      </c>
      <c r="D4344" s="2" t="s">
        <v>212</v>
      </c>
      <c r="E4344" s="2" t="s">
        <v>389</v>
      </c>
      <c r="F4344" s="3"/>
    </row>
    <row r="4345" spans="1:6">
      <c r="A4345" s="2" t="s">
        <v>6544</v>
      </c>
      <c r="B4345" s="2" t="s">
        <v>210</v>
      </c>
      <c r="C4345" s="2" t="s">
        <v>6545</v>
      </c>
      <c r="D4345" s="2" t="s">
        <v>212</v>
      </c>
      <c r="E4345" s="2" t="s">
        <v>267</v>
      </c>
      <c r="F4345" s="3"/>
    </row>
    <row r="4346" spans="1:6">
      <c r="A4346" s="2" t="s">
        <v>6546</v>
      </c>
      <c r="B4346" s="2" t="s">
        <v>210</v>
      </c>
      <c r="C4346" s="2" t="s">
        <v>6547</v>
      </c>
      <c r="D4346" s="2" t="s">
        <v>212</v>
      </c>
      <c r="E4346" s="2" t="s">
        <v>1389</v>
      </c>
      <c r="F4346" s="3"/>
    </row>
    <row r="4347" spans="1:6">
      <c r="A4347" s="2" t="s">
        <v>6548</v>
      </c>
      <c r="B4347" s="2" t="s">
        <v>210</v>
      </c>
      <c r="C4347" s="2" t="s">
        <v>6549</v>
      </c>
      <c r="D4347" s="2" t="s">
        <v>212</v>
      </c>
      <c r="E4347" s="2" t="s">
        <v>267</v>
      </c>
      <c r="F4347" s="3"/>
    </row>
    <row r="4348" spans="1:6">
      <c r="A4348" s="2" t="s">
        <v>6550</v>
      </c>
      <c r="B4348" s="2" t="s">
        <v>210</v>
      </c>
      <c r="C4348" s="2" t="s">
        <v>6551</v>
      </c>
      <c r="D4348" s="2" t="s">
        <v>212</v>
      </c>
      <c r="E4348" s="2" t="s">
        <v>1071</v>
      </c>
      <c r="F4348" s="3"/>
    </row>
    <row r="4349" spans="1:6" ht="30">
      <c r="A4349" s="2" t="s">
        <v>6552</v>
      </c>
      <c r="B4349" s="2" t="s">
        <v>210</v>
      </c>
      <c r="C4349" s="4" t="s">
        <v>6553</v>
      </c>
      <c r="D4349" s="2" t="s">
        <v>212</v>
      </c>
      <c r="E4349" s="2" t="s">
        <v>2383</v>
      </c>
      <c r="F4349" s="3"/>
    </row>
    <row r="4350" spans="1:6">
      <c r="A4350" s="2" t="s">
        <v>6554</v>
      </c>
      <c r="B4350" s="2" t="s">
        <v>210</v>
      </c>
      <c r="C4350" s="2" t="s">
        <v>6555</v>
      </c>
      <c r="D4350" s="2" t="s">
        <v>212</v>
      </c>
      <c r="E4350" s="2" t="s">
        <v>241</v>
      </c>
      <c r="F4350" s="3"/>
    </row>
    <row r="4351" spans="1:6">
      <c r="A4351" s="2" t="s">
        <v>6556</v>
      </c>
      <c r="B4351" s="2" t="s">
        <v>210</v>
      </c>
      <c r="C4351" s="2" t="s">
        <v>6557</v>
      </c>
      <c r="D4351" s="2" t="s">
        <v>212</v>
      </c>
      <c r="E4351" s="2" t="s">
        <v>2383</v>
      </c>
      <c r="F4351" s="3"/>
    </row>
    <row r="4352" spans="1:6">
      <c r="A4352" s="2" t="s">
        <v>6558</v>
      </c>
      <c r="B4352" s="2" t="s">
        <v>210</v>
      </c>
      <c r="C4352" s="2" t="s">
        <v>6559</v>
      </c>
      <c r="D4352" s="2" t="s">
        <v>212</v>
      </c>
      <c r="E4352" s="2" t="s">
        <v>389</v>
      </c>
      <c r="F4352" s="3"/>
    </row>
    <row r="4353" spans="1:6">
      <c r="A4353" s="2" t="s">
        <v>6560</v>
      </c>
      <c r="B4353" s="2" t="s">
        <v>210</v>
      </c>
      <c r="C4353" s="2" t="s">
        <v>6561</v>
      </c>
      <c r="D4353" s="2" t="s">
        <v>219</v>
      </c>
      <c r="E4353" s="2" t="s">
        <v>986</v>
      </c>
      <c r="F4353" s="3"/>
    </row>
    <row r="4354" spans="1:6">
      <c r="A4354" s="2" t="s">
        <v>6562</v>
      </c>
      <c r="B4354" s="2" t="s">
        <v>210</v>
      </c>
      <c r="C4354" s="2" t="s">
        <v>6563</v>
      </c>
      <c r="D4354" s="2" t="s">
        <v>212</v>
      </c>
      <c r="E4354" s="2" t="s">
        <v>118</v>
      </c>
      <c r="F4354" s="3"/>
    </row>
    <row r="4355" spans="1:6">
      <c r="A4355" s="2" t="s">
        <v>6564</v>
      </c>
      <c r="B4355" s="2" t="s">
        <v>210</v>
      </c>
      <c r="C4355" s="2" t="s">
        <v>6563</v>
      </c>
      <c r="D4355" s="2" t="s">
        <v>212</v>
      </c>
      <c r="E4355" s="2" t="s">
        <v>118</v>
      </c>
      <c r="F4355" s="3"/>
    </row>
    <row r="4356" spans="1:6">
      <c r="A4356" s="2" t="s">
        <v>6565</v>
      </c>
      <c r="B4356" s="2" t="s">
        <v>210</v>
      </c>
      <c r="C4356" s="2" t="s">
        <v>6566</v>
      </c>
      <c r="D4356" s="2" t="s">
        <v>212</v>
      </c>
      <c r="E4356" s="2" t="s">
        <v>1347</v>
      </c>
      <c r="F4356" s="3"/>
    </row>
    <row r="4357" spans="1:6">
      <c r="A4357" s="2" t="s">
        <v>6567</v>
      </c>
      <c r="B4357" s="2" t="s">
        <v>210</v>
      </c>
      <c r="C4357" s="2" t="s">
        <v>6566</v>
      </c>
      <c r="D4357" s="2" t="s">
        <v>212</v>
      </c>
      <c r="E4357" s="2" t="s">
        <v>1347</v>
      </c>
      <c r="F4357" s="3"/>
    </row>
    <row r="4358" spans="1:6">
      <c r="A4358" s="2" t="s">
        <v>6568</v>
      </c>
      <c r="B4358" s="2" t="s">
        <v>210</v>
      </c>
      <c r="C4358" s="2" t="s">
        <v>6569</v>
      </c>
      <c r="D4358" s="2" t="s">
        <v>212</v>
      </c>
      <c r="E4358" s="2" t="s">
        <v>118</v>
      </c>
      <c r="F4358" s="3"/>
    </row>
    <row r="4359" spans="1:6">
      <c r="A4359" s="2" t="s">
        <v>6570</v>
      </c>
      <c r="B4359" s="2" t="s">
        <v>210</v>
      </c>
      <c r="C4359" s="2" t="s">
        <v>6569</v>
      </c>
      <c r="D4359" s="2" t="s">
        <v>212</v>
      </c>
      <c r="E4359" s="2" t="s">
        <v>118</v>
      </c>
      <c r="F4359" s="3"/>
    </row>
    <row r="4360" spans="1:6">
      <c r="A4360" s="2" t="s">
        <v>6571</v>
      </c>
      <c r="B4360" s="2" t="s">
        <v>210</v>
      </c>
      <c r="C4360" s="2" t="s">
        <v>6572</v>
      </c>
      <c r="D4360" s="2" t="s">
        <v>212</v>
      </c>
      <c r="E4360" s="2" t="s">
        <v>118</v>
      </c>
      <c r="F4360" s="3"/>
    </row>
    <row r="4361" spans="1:6">
      <c r="A4361" s="2"/>
      <c r="B4361" s="2" t="s">
        <v>210</v>
      </c>
      <c r="C4361" s="2" t="s">
        <v>6573</v>
      </c>
      <c r="D4361" s="2" t="s">
        <v>212</v>
      </c>
      <c r="E4361" s="2" t="s">
        <v>118</v>
      </c>
      <c r="F4361" s="3"/>
    </row>
    <row r="4362" spans="1:6">
      <c r="A4362" s="2" t="s">
        <v>6574</v>
      </c>
      <c r="B4362" s="2" t="s">
        <v>210</v>
      </c>
      <c r="C4362" s="2" t="s">
        <v>6575</v>
      </c>
      <c r="D4362" s="2" t="s">
        <v>212</v>
      </c>
      <c r="E4362" s="2" t="s">
        <v>241</v>
      </c>
      <c r="F4362" s="3"/>
    </row>
    <row r="4363" spans="1:6">
      <c r="A4363" s="2" t="s">
        <v>6576</v>
      </c>
      <c r="B4363" s="2" t="s">
        <v>210</v>
      </c>
      <c r="C4363" s="2" t="s">
        <v>6577</v>
      </c>
      <c r="D4363" s="2" t="s">
        <v>212</v>
      </c>
      <c r="E4363" s="2" t="s">
        <v>118</v>
      </c>
      <c r="F4363" s="3"/>
    </row>
    <row r="4364" spans="1:6">
      <c r="A4364" s="2" t="s">
        <v>6578</v>
      </c>
      <c r="B4364" s="2" t="s">
        <v>210</v>
      </c>
      <c r="C4364" s="2" t="s">
        <v>6577</v>
      </c>
      <c r="D4364" s="2" t="s">
        <v>212</v>
      </c>
      <c r="E4364" s="2" t="s">
        <v>118</v>
      </c>
      <c r="F4364" s="3"/>
    </row>
    <row r="4365" spans="1:6">
      <c r="A4365" s="2" t="s">
        <v>6579</v>
      </c>
      <c r="B4365" s="2" t="s">
        <v>210</v>
      </c>
      <c r="C4365" s="2" t="s">
        <v>6577</v>
      </c>
      <c r="D4365" s="2" t="s">
        <v>212</v>
      </c>
      <c r="E4365" s="2" t="s">
        <v>118</v>
      </c>
      <c r="F4365" s="3"/>
    </row>
    <row r="4366" spans="1:6">
      <c r="A4366" s="2" t="s">
        <v>6580</v>
      </c>
      <c r="B4366" s="2" t="s">
        <v>210</v>
      </c>
      <c r="C4366" s="2" t="s">
        <v>6581</v>
      </c>
      <c r="D4366" s="2" t="s">
        <v>212</v>
      </c>
      <c r="E4366" s="2" t="s">
        <v>118</v>
      </c>
      <c r="F4366" s="3"/>
    </row>
    <row r="4367" spans="1:6">
      <c r="A4367" s="2" t="s">
        <v>6582</v>
      </c>
      <c r="B4367" s="2" t="s">
        <v>210</v>
      </c>
      <c r="C4367" s="2" t="s">
        <v>6583</v>
      </c>
      <c r="D4367" s="2" t="s">
        <v>212</v>
      </c>
      <c r="E4367" s="2" t="s">
        <v>118</v>
      </c>
      <c r="F4367" s="3"/>
    </row>
    <row r="4368" spans="1:6">
      <c r="A4368" s="2" t="s">
        <v>6584</v>
      </c>
      <c r="B4368" s="2" t="s">
        <v>210</v>
      </c>
      <c r="C4368" s="2" t="s">
        <v>6585</v>
      </c>
      <c r="D4368" s="2" t="s">
        <v>212</v>
      </c>
      <c r="E4368" s="2" t="s">
        <v>118</v>
      </c>
      <c r="F4368" s="3"/>
    </row>
    <row r="4369" spans="1:6">
      <c r="A4369" s="2" t="s">
        <v>6586</v>
      </c>
      <c r="B4369" s="2" t="s">
        <v>210</v>
      </c>
      <c r="C4369" s="2" t="s">
        <v>6587</v>
      </c>
      <c r="D4369" s="2" t="s">
        <v>212</v>
      </c>
      <c r="E4369" s="2" t="s">
        <v>118</v>
      </c>
      <c r="F4369" s="3"/>
    </row>
    <row r="4370" spans="1:6">
      <c r="A4370" s="2" t="s">
        <v>6588</v>
      </c>
      <c r="B4370" s="2" t="s">
        <v>210</v>
      </c>
      <c r="C4370" s="2" t="s">
        <v>6589</v>
      </c>
      <c r="D4370" s="2" t="s">
        <v>212</v>
      </c>
      <c r="E4370" s="2" t="s">
        <v>118</v>
      </c>
      <c r="F4370" s="3"/>
    </row>
    <row r="4371" spans="1:6">
      <c r="A4371" s="2" t="s">
        <v>6590</v>
      </c>
      <c r="B4371" s="2" t="s">
        <v>210</v>
      </c>
      <c r="C4371" s="2" t="s">
        <v>6591</v>
      </c>
      <c r="D4371" s="2" t="s">
        <v>212</v>
      </c>
      <c r="E4371" s="2" t="s">
        <v>118</v>
      </c>
      <c r="F4371" s="3"/>
    </row>
    <row r="4372" spans="1:6">
      <c r="A4372" s="2" t="s">
        <v>6592</v>
      </c>
      <c r="B4372" s="2" t="s">
        <v>210</v>
      </c>
      <c r="C4372" s="2" t="s">
        <v>6591</v>
      </c>
      <c r="D4372" s="2" t="s">
        <v>212</v>
      </c>
      <c r="E4372" s="2" t="s">
        <v>118</v>
      </c>
      <c r="F4372" s="3"/>
    </row>
    <row r="4373" spans="1:6">
      <c r="A4373" s="2" t="s">
        <v>6593</v>
      </c>
      <c r="B4373" s="2" t="s">
        <v>210</v>
      </c>
      <c r="C4373" s="2" t="s">
        <v>6594</v>
      </c>
      <c r="D4373" s="2" t="s">
        <v>212</v>
      </c>
      <c r="E4373" s="2" t="s">
        <v>118</v>
      </c>
      <c r="F4373" s="3"/>
    </row>
    <row r="4374" spans="1:6">
      <c r="A4374" s="2" t="s">
        <v>6595</v>
      </c>
      <c r="B4374" s="2" t="s">
        <v>210</v>
      </c>
      <c r="C4374" s="2" t="s">
        <v>6596</v>
      </c>
      <c r="D4374" s="2" t="s">
        <v>212</v>
      </c>
      <c r="E4374" s="2" t="s">
        <v>118</v>
      </c>
      <c r="F4374" s="3"/>
    </row>
    <row r="4375" spans="1:6">
      <c r="A4375" s="2" t="s">
        <v>6597</v>
      </c>
      <c r="B4375" s="2" t="s">
        <v>210</v>
      </c>
      <c r="C4375" s="2" t="s">
        <v>6598</v>
      </c>
      <c r="D4375" s="2" t="s">
        <v>212</v>
      </c>
      <c r="E4375" s="2" t="s">
        <v>118</v>
      </c>
      <c r="F4375" s="3"/>
    </row>
    <row r="4376" spans="1:6">
      <c r="A4376" s="2" t="s">
        <v>6599</v>
      </c>
      <c r="B4376" s="2" t="s">
        <v>210</v>
      </c>
      <c r="C4376" s="2" t="s">
        <v>6600</v>
      </c>
      <c r="D4376" s="2" t="s">
        <v>212</v>
      </c>
      <c r="E4376" s="2" t="s">
        <v>118</v>
      </c>
      <c r="F4376" s="3"/>
    </row>
    <row r="4377" spans="1:6">
      <c r="A4377" s="2" t="s">
        <v>6601</v>
      </c>
      <c r="B4377" s="2" t="s">
        <v>210</v>
      </c>
      <c r="C4377" s="2" t="s">
        <v>6600</v>
      </c>
      <c r="D4377" s="2" t="s">
        <v>212</v>
      </c>
      <c r="E4377" s="2" t="s">
        <v>118</v>
      </c>
      <c r="F4377" s="3"/>
    </row>
    <row r="4378" spans="1:6">
      <c r="A4378" s="2" t="s">
        <v>6602</v>
      </c>
      <c r="B4378" s="2" t="s">
        <v>210</v>
      </c>
      <c r="C4378" s="2" t="s">
        <v>6603</v>
      </c>
      <c r="D4378" s="2" t="s">
        <v>212</v>
      </c>
      <c r="E4378" s="2" t="s">
        <v>118</v>
      </c>
      <c r="F4378" s="3"/>
    </row>
    <row r="4379" spans="1:6">
      <c r="A4379" s="2" t="s">
        <v>6604</v>
      </c>
      <c r="B4379" s="2" t="s">
        <v>210</v>
      </c>
      <c r="C4379" s="2" t="s">
        <v>6605</v>
      </c>
      <c r="D4379" s="2" t="s">
        <v>212</v>
      </c>
      <c r="E4379" s="2" t="s">
        <v>118</v>
      </c>
      <c r="F4379" s="3"/>
    </row>
    <row r="4380" spans="1:6">
      <c r="A4380" s="2" t="s">
        <v>6606</v>
      </c>
      <c r="B4380" s="2" t="s">
        <v>210</v>
      </c>
      <c r="C4380" s="2" t="s">
        <v>6607</v>
      </c>
      <c r="D4380" s="2" t="s">
        <v>212</v>
      </c>
      <c r="E4380" s="2" t="s">
        <v>118</v>
      </c>
      <c r="F4380" s="3"/>
    </row>
    <row r="4381" spans="1:6">
      <c r="A4381" s="2"/>
      <c r="B4381" s="2" t="s">
        <v>210</v>
      </c>
      <c r="C4381" s="2" t="s">
        <v>6608</v>
      </c>
      <c r="D4381" s="2" t="s">
        <v>212</v>
      </c>
      <c r="E4381" s="2" t="s">
        <v>118</v>
      </c>
      <c r="F4381" s="3"/>
    </row>
    <row r="4382" spans="1:6">
      <c r="A4382" s="2" t="s">
        <v>6609</v>
      </c>
      <c r="B4382" s="2" t="s">
        <v>210</v>
      </c>
      <c r="C4382" s="2" t="s">
        <v>6610</v>
      </c>
      <c r="D4382" s="2" t="s">
        <v>212</v>
      </c>
      <c r="E4382" s="2" t="s">
        <v>2799</v>
      </c>
      <c r="F4382" s="3"/>
    </row>
    <row r="4383" spans="1:6" ht="75">
      <c r="A4383" s="2" t="s">
        <v>6611</v>
      </c>
      <c r="B4383" s="2" t="s">
        <v>210</v>
      </c>
      <c r="C4383" s="4" t="s">
        <v>6612</v>
      </c>
      <c r="D4383" s="2" t="s">
        <v>212</v>
      </c>
      <c r="E4383" s="2" t="s">
        <v>2586</v>
      </c>
      <c r="F4383" s="3"/>
    </row>
    <row r="4384" spans="1:6">
      <c r="A4384" s="2" t="s">
        <v>6613</v>
      </c>
      <c r="B4384" s="2" t="s">
        <v>210</v>
      </c>
      <c r="C4384" s="2" t="s">
        <v>6614</v>
      </c>
      <c r="D4384" s="2" t="s">
        <v>212</v>
      </c>
      <c r="E4384" s="2" t="s">
        <v>358</v>
      </c>
      <c r="F4384" s="3"/>
    </row>
    <row r="4385" spans="1:6">
      <c r="A4385" s="2" t="s">
        <v>6615</v>
      </c>
      <c r="B4385" s="2" t="s">
        <v>210</v>
      </c>
      <c r="C4385" s="2" t="s">
        <v>6616</v>
      </c>
      <c r="D4385" s="2" t="s">
        <v>212</v>
      </c>
      <c r="E4385" s="2" t="s">
        <v>3326</v>
      </c>
      <c r="F4385" s="3"/>
    </row>
    <row r="4386" spans="1:6">
      <c r="A4386" s="2" t="s">
        <v>6617</v>
      </c>
      <c r="B4386" s="2" t="s">
        <v>210</v>
      </c>
      <c r="C4386" s="2" t="s">
        <v>6618</v>
      </c>
      <c r="D4386" s="2" t="s">
        <v>212</v>
      </c>
      <c r="E4386" s="2" t="s">
        <v>3326</v>
      </c>
      <c r="F4386" s="3"/>
    </row>
    <row r="4387" spans="1:6">
      <c r="A4387" s="2" t="s">
        <v>2022</v>
      </c>
      <c r="B4387" s="2" t="s">
        <v>210</v>
      </c>
      <c r="C4387" s="2" t="s">
        <v>6619</v>
      </c>
      <c r="D4387" s="2" t="s">
        <v>212</v>
      </c>
      <c r="E4387" s="2" t="s">
        <v>2037</v>
      </c>
      <c r="F4387" s="3"/>
    </row>
    <row r="4388" spans="1:6">
      <c r="A4388" s="2" t="s">
        <v>6620</v>
      </c>
      <c r="B4388" s="2" t="s">
        <v>210</v>
      </c>
      <c r="C4388" s="2" t="s">
        <v>6621</v>
      </c>
      <c r="D4388" s="2" t="s">
        <v>212</v>
      </c>
      <c r="E4388" s="2" t="s">
        <v>2455</v>
      </c>
      <c r="F4388" s="3"/>
    </row>
    <row r="4389" spans="1:6">
      <c r="A4389" s="2" t="s">
        <v>4170</v>
      </c>
      <c r="B4389" s="2" t="s">
        <v>210</v>
      </c>
      <c r="C4389" s="2" t="s">
        <v>6622</v>
      </c>
      <c r="D4389" s="2" t="s">
        <v>212</v>
      </c>
      <c r="E4389" s="2" t="s">
        <v>267</v>
      </c>
      <c r="F4389" s="3"/>
    </row>
    <row r="4390" spans="1:6">
      <c r="A4390" s="2" t="s">
        <v>6623</v>
      </c>
      <c r="B4390" s="2" t="s">
        <v>210</v>
      </c>
      <c r="C4390" s="2" t="s">
        <v>6624</v>
      </c>
      <c r="D4390" s="2" t="s">
        <v>212</v>
      </c>
      <c r="E4390" s="2" t="s">
        <v>6625</v>
      </c>
      <c r="F4390" s="3"/>
    </row>
    <row r="4391" spans="1:6">
      <c r="A4391" s="2" t="s">
        <v>6626</v>
      </c>
      <c r="B4391" s="2" t="s">
        <v>210</v>
      </c>
      <c r="C4391" s="2" t="s">
        <v>6627</v>
      </c>
      <c r="D4391" s="2" t="s">
        <v>212</v>
      </c>
      <c r="E4391" s="2" t="s">
        <v>327</v>
      </c>
      <c r="F4391" s="3"/>
    </row>
    <row r="4392" spans="1:6">
      <c r="A4392" s="2" t="s">
        <v>6628</v>
      </c>
      <c r="B4392" s="2" t="s">
        <v>210</v>
      </c>
      <c r="C4392" s="2" t="s">
        <v>6629</v>
      </c>
      <c r="D4392" s="2" t="s">
        <v>212</v>
      </c>
      <c r="E4392" s="2" t="s">
        <v>6630</v>
      </c>
      <c r="F4392" s="3"/>
    </row>
    <row r="4393" spans="1:6">
      <c r="A4393" s="2" t="s">
        <v>6631</v>
      </c>
      <c r="B4393" s="2" t="s">
        <v>210</v>
      </c>
      <c r="C4393" s="2" t="s">
        <v>6632</v>
      </c>
      <c r="D4393" s="2" t="s">
        <v>212</v>
      </c>
      <c r="E4393" s="2" t="s">
        <v>1092</v>
      </c>
      <c r="F4393" s="3"/>
    </row>
    <row r="4394" spans="1:6">
      <c r="A4394" s="2" t="s">
        <v>6633</v>
      </c>
      <c r="B4394" s="2" t="s">
        <v>210</v>
      </c>
      <c r="C4394" s="2" t="s">
        <v>6634</v>
      </c>
      <c r="D4394" s="2" t="s">
        <v>212</v>
      </c>
      <c r="E4394" s="2" t="s">
        <v>1493</v>
      </c>
      <c r="F4394" s="3"/>
    </row>
    <row r="4395" spans="1:6">
      <c r="A4395" s="2" t="s">
        <v>6635</v>
      </c>
      <c r="B4395" s="2" t="s">
        <v>210</v>
      </c>
      <c r="C4395" s="2" t="s">
        <v>6636</v>
      </c>
      <c r="D4395" s="2" t="s">
        <v>212</v>
      </c>
      <c r="E4395" s="2" t="s">
        <v>6637</v>
      </c>
      <c r="F4395" s="3"/>
    </row>
    <row r="4396" spans="1:6">
      <c r="A4396" s="2" t="s">
        <v>6638</v>
      </c>
      <c r="B4396" s="2" t="s">
        <v>210</v>
      </c>
      <c r="C4396" s="2" t="s">
        <v>6639</v>
      </c>
      <c r="D4396" s="2" t="s">
        <v>212</v>
      </c>
      <c r="E4396" s="2" t="s">
        <v>1951</v>
      </c>
      <c r="F4396" s="3"/>
    </row>
    <row r="4397" spans="1:6">
      <c r="A4397" s="2" t="s">
        <v>6640</v>
      </c>
      <c r="B4397" s="2" t="s">
        <v>210</v>
      </c>
      <c r="C4397" s="2" t="s">
        <v>6641</v>
      </c>
      <c r="D4397" s="2" t="s">
        <v>212</v>
      </c>
      <c r="E4397" s="2" t="s">
        <v>3082</v>
      </c>
      <c r="F4397" s="3"/>
    </row>
    <row r="4398" spans="1:6">
      <c r="A4398" s="2" t="s">
        <v>6642</v>
      </c>
      <c r="B4398" s="2" t="s">
        <v>210</v>
      </c>
      <c r="C4398" s="2" t="s">
        <v>6641</v>
      </c>
      <c r="D4398" s="2" t="s">
        <v>212</v>
      </c>
      <c r="E4398" s="2" t="s">
        <v>3082</v>
      </c>
      <c r="F4398" s="3"/>
    </row>
    <row r="4399" spans="1:6">
      <c r="A4399" s="2" t="s">
        <v>6643</v>
      </c>
      <c r="B4399" s="2" t="s">
        <v>210</v>
      </c>
      <c r="C4399" s="2" t="s">
        <v>6641</v>
      </c>
      <c r="D4399" s="2" t="s">
        <v>212</v>
      </c>
      <c r="E4399" s="2" t="s">
        <v>3082</v>
      </c>
      <c r="F4399" s="3"/>
    </row>
    <row r="4400" spans="1:6">
      <c r="A4400" s="2" t="s">
        <v>6644</v>
      </c>
      <c r="B4400" s="2" t="s">
        <v>210</v>
      </c>
      <c r="C4400" s="2" t="s">
        <v>6641</v>
      </c>
      <c r="D4400" s="2" t="s">
        <v>212</v>
      </c>
      <c r="E4400" s="2" t="s">
        <v>3082</v>
      </c>
      <c r="F4400" s="3"/>
    </row>
    <row r="4401" spans="1:6">
      <c r="A4401" s="2" t="s">
        <v>6645</v>
      </c>
      <c r="B4401" s="2" t="s">
        <v>210</v>
      </c>
      <c r="C4401" s="2" t="s">
        <v>6646</v>
      </c>
      <c r="D4401" s="2" t="s">
        <v>212</v>
      </c>
      <c r="E4401" s="2" t="s">
        <v>2167</v>
      </c>
      <c r="F4401" s="3"/>
    </row>
    <row r="4402" spans="1:6">
      <c r="A4402" s="2" t="s">
        <v>2058</v>
      </c>
      <c r="B4402" s="2" t="s">
        <v>210</v>
      </c>
      <c r="C4402" s="2" t="s">
        <v>6647</v>
      </c>
      <c r="D4402" s="2" t="s">
        <v>212</v>
      </c>
      <c r="E4402" s="2" t="s">
        <v>213</v>
      </c>
      <c r="F4402" s="3"/>
    </row>
    <row r="4403" spans="1:6">
      <c r="A4403" s="2" t="s">
        <v>6648</v>
      </c>
      <c r="B4403" s="2" t="s">
        <v>210</v>
      </c>
      <c r="C4403" s="2" t="s">
        <v>6649</v>
      </c>
      <c r="D4403" s="2" t="s">
        <v>212</v>
      </c>
      <c r="E4403" s="2" t="s">
        <v>3326</v>
      </c>
      <c r="F4403" s="3"/>
    </row>
    <row r="4404" spans="1:6">
      <c r="A4404" s="2" t="s">
        <v>6650</v>
      </c>
      <c r="B4404" s="2" t="s">
        <v>210</v>
      </c>
      <c r="C4404" s="2" t="s">
        <v>6651</v>
      </c>
      <c r="D4404" s="2" t="s">
        <v>212</v>
      </c>
      <c r="E4404" s="2" t="s">
        <v>358</v>
      </c>
      <c r="F4404" s="3"/>
    </row>
    <row r="4405" spans="1:6">
      <c r="A4405" s="2" t="s">
        <v>6652</v>
      </c>
      <c r="B4405" s="2" t="s">
        <v>210</v>
      </c>
      <c r="C4405" s="2" t="s">
        <v>6653</v>
      </c>
      <c r="D4405" s="2" t="s">
        <v>212</v>
      </c>
      <c r="E4405" s="2" t="s">
        <v>4636</v>
      </c>
      <c r="F4405" s="3"/>
    </row>
    <row r="4406" spans="1:6">
      <c r="A4406" s="2" t="s">
        <v>6654</v>
      </c>
      <c r="B4406" s="2" t="s">
        <v>210</v>
      </c>
      <c r="C4406" s="2" t="s">
        <v>6653</v>
      </c>
      <c r="D4406" s="2" t="s">
        <v>212</v>
      </c>
      <c r="E4406" s="2" t="s">
        <v>2274</v>
      </c>
      <c r="F4406" s="3"/>
    </row>
    <row r="4407" spans="1:6">
      <c r="A4407" s="2" t="s">
        <v>6655</v>
      </c>
      <c r="B4407" s="2" t="s">
        <v>210</v>
      </c>
      <c r="C4407" s="2" t="s">
        <v>6656</v>
      </c>
      <c r="D4407" s="2" t="s">
        <v>212</v>
      </c>
      <c r="E4407" s="2" t="s">
        <v>1466</v>
      </c>
      <c r="F4407" s="3"/>
    </row>
    <row r="4408" spans="1:6">
      <c r="A4408" s="2" t="s">
        <v>6657</v>
      </c>
      <c r="B4408" s="2" t="s">
        <v>210</v>
      </c>
      <c r="C4408" s="2" t="s">
        <v>6658</v>
      </c>
      <c r="D4408" s="2" t="s">
        <v>212</v>
      </c>
      <c r="E4408" s="2" t="s">
        <v>2455</v>
      </c>
      <c r="F4408" s="3"/>
    </row>
    <row r="4409" spans="1:6">
      <c r="A4409" s="2" t="s">
        <v>6659</v>
      </c>
      <c r="B4409" s="2" t="s">
        <v>210</v>
      </c>
      <c r="C4409" s="2" t="s">
        <v>6660</v>
      </c>
      <c r="D4409" s="2" t="s">
        <v>212</v>
      </c>
      <c r="E4409" s="2" t="s">
        <v>1018</v>
      </c>
      <c r="F4409" s="3"/>
    </row>
    <row r="4410" spans="1:6">
      <c r="A4410" s="2" t="s">
        <v>6661</v>
      </c>
      <c r="B4410" s="2" t="s">
        <v>210</v>
      </c>
      <c r="C4410" s="2" t="s">
        <v>6662</v>
      </c>
      <c r="D4410" s="2" t="s">
        <v>212</v>
      </c>
      <c r="E4410" s="2" t="s">
        <v>1018</v>
      </c>
      <c r="F4410" s="3"/>
    </row>
    <row r="4411" spans="1:6">
      <c r="A4411" s="2" t="s">
        <v>6663</v>
      </c>
      <c r="B4411" s="2" t="s">
        <v>210</v>
      </c>
      <c r="C4411" s="2" t="s">
        <v>6662</v>
      </c>
      <c r="D4411" s="2" t="s">
        <v>212</v>
      </c>
      <c r="E4411" s="2" t="s">
        <v>1018</v>
      </c>
      <c r="F4411" s="3"/>
    </row>
    <row r="4412" spans="1:6">
      <c r="A4412" s="2" t="s">
        <v>6664</v>
      </c>
      <c r="B4412" s="2" t="s">
        <v>210</v>
      </c>
      <c r="C4412" s="2" t="s">
        <v>6662</v>
      </c>
      <c r="D4412" s="2" t="s">
        <v>212</v>
      </c>
      <c r="E4412" s="2" t="s">
        <v>1018</v>
      </c>
      <c r="F4412" s="3"/>
    </row>
    <row r="4413" spans="1:6">
      <c r="A4413" s="2" t="s">
        <v>6665</v>
      </c>
      <c r="B4413" s="2" t="s">
        <v>210</v>
      </c>
      <c r="C4413" s="2" t="s">
        <v>6662</v>
      </c>
      <c r="D4413" s="2" t="s">
        <v>212</v>
      </c>
      <c r="E4413" s="2" t="s">
        <v>1018</v>
      </c>
      <c r="F4413" s="3"/>
    </row>
    <row r="4414" spans="1:6">
      <c r="A4414" s="2" t="s">
        <v>5190</v>
      </c>
      <c r="B4414" s="2" t="s">
        <v>210</v>
      </c>
      <c r="C4414" s="2" t="s">
        <v>6662</v>
      </c>
      <c r="D4414" s="2" t="s">
        <v>212</v>
      </c>
      <c r="E4414" s="2" t="s">
        <v>1018</v>
      </c>
      <c r="F4414" s="3"/>
    </row>
    <row r="4415" spans="1:6">
      <c r="A4415" s="2" t="s">
        <v>6666</v>
      </c>
      <c r="B4415" s="2" t="s">
        <v>210</v>
      </c>
      <c r="C4415" s="2" t="s">
        <v>6662</v>
      </c>
      <c r="D4415" s="2" t="s">
        <v>212</v>
      </c>
      <c r="E4415" s="2" t="s">
        <v>1018</v>
      </c>
      <c r="F4415" s="3"/>
    </row>
    <row r="4416" spans="1:6">
      <c r="A4416" s="2" t="s">
        <v>6667</v>
      </c>
      <c r="B4416" s="2" t="s">
        <v>210</v>
      </c>
      <c r="C4416" s="2" t="s">
        <v>6662</v>
      </c>
      <c r="D4416" s="2" t="s">
        <v>212</v>
      </c>
      <c r="E4416" s="2" t="s">
        <v>1018</v>
      </c>
      <c r="F4416" s="3"/>
    </row>
    <row r="4417" spans="1:6">
      <c r="A4417" s="2" t="s">
        <v>6668</v>
      </c>
      <c r="B4417" s="2" t="s">
        <v>210</v>
      </c>
      <c r="C4417" s="2" t="s">
        <v>6662</v>
      </c>
      <c r="D4417" s="2" t="s">
        <v>212</v>
      </c>
      <c r="E4417" s="2" t="s">
        <v>1018</v>
      </c>
      <c r="F4417" s="3"/>
    </row>
    <row r="4418" spans="1:6">
      <c r="A4418" s="2" t="s">
        <v>6669</v>
      </c>
      <c r="B4418" s="2" t="s">
        <v>210</v>
      </c>
      <c r="C4418" s="2" t="s">
        <v>6662</v>
      </c>
      <c r="D4418" s="2" t="s">
        <v>212</v>
      </c>
      <c r="E4418" s="2" t="s">
        <v>1018</v>
      </c>
      <c r="F4418" s="3"/>
    </row>
    <row r="4419" spans="1:6">
      <c r="A4419" s="2" t="s">
        <v>6670</v>
      </c>
      <c r="B4419" s="2" t="s">
        <v>210</v>
      </c>
      <c r="C4419" s="2" t="s">
        <v>6662</v>
      </c>
      <c r="D4419" s="2" t="s">
        <v>212</v>
      </c>
      <c r="E4419" s="2" t="s">
        <v>1018</v>
      </c>
      <c r="F4419" s="3"/>
    </row>
    <row r="4420" spans="1:6">
      <c r="A4420" s="2" t="s">
        <v>6671</v>
      </c>
      <c r="B4420" s="2" t="s">
        <v>210</v>
      </c>
      <c r="C4420" s="2" t="s">
        <v>6662</v>
      </c>
      <c r="D4420" s="2" t="s">
        <v>212</v>
      </c>
      <c r="E4420" s="2" t="s">
        <v>1018</v>
      </c>
      <c r="F4420" s="3"/>
    </row>
    <row r="4421" spans="1:6">
      <c r="A4421" s="2" t="s">
        <v>2987</v>
      </c>
      <c r="B4421" s="2" t="s">
        <v>210</v>
      </c>
      <c r="C4421" s="2" t="s">
        <v>6662</v>
      </c>
      <c r="D4421" s="2" t="s">
        <v>212</v>
      </c>
      <c r="E4421" s="2" t="s">
        <v>1018</v>
      </c>
      <c r="F4421" s="3"/>
    </row>
    <row r="4422" spans="1:6">
      <c r="A4422" s="2" t="s">
        <v>6672</v>
      </c>
      <c r="B4422" s="2" t="s">
        <v>210</v>
      </c>
      <c r="C4422" s="2" t="s">
        <v>6662</v>
      </c>
      <c r="D4422" s="2" t="s">
        <v>212</v>
      </c>
      <c r="E4422" s="2" t="s">
        <v>1018</v>
      </c>
      <c r="F4422" s="3"/>
    </row>
    <row r="4423" spans="1:6">
      <c r="A4423" s="2" t="s">
        <v>6673</v>
      </c>
      <c r="B4423" s="2" t="s">
        <v>210</v>
      </c>
      <c r="C4423" s="2" t="s">
        <v>6662</v>
      </c>
      <c r="D4423" s="2" t="s">
        <v>212</v>
      </c>
      <c r="E4423" s="2" t="s">
        <v>1018</v>
      </c>
      <c r="F4423" s="3"/>
    </row>
    <row r="4424" spans="1:6">
      <c r="A4424" s="2" t="s">
        <v>6674</v>
      </c>
      <c r="B4424" s="2" t="s">
        <v>210</v>
      </c>
      <c r="C4424" s="2" t="s">
        <v>6662</v>
      </c>
      <c r="D4424" s="2" t="s">
        <v>212</v>
      </c>
      <c r="E4424" s="2" t="s">
        <v>1018</v>
      </c>
      <c r="F4424" s="3"/>
    </row>
    <row r="4425" spans="1:6">
      <c r="A4425" s="2" t="s">
        <v>6675</v>
      </c>
      <c r="B4425" s="2" t="s">
        <v>210</v>
      </c>
      <c r="C4425" s="2" t="s">
        <v>6662</v>
      </c>
      <c r="D4425" s="2" t="s">
        <v>212</v>
      </c>
      <c r="E4425" s="2" t="s">
        <v>1018</v>
      </c>
      <c r="F4425" s="3"/>
    </row>
    <row r="4426" spans="1:6">
      <c r="A4426" s="2" t="s">
        <v>6676</v>
      </c>
      <c r="B4426" s="2" t="s">
        <v>210</v>
      </c>
      <c r="C4426" s="2" t="s">
        <v>6677</v>
      </c>
      <c r="D4426" s="2" t="s">
        <v>212</v>
      </c>
      <c r="E4426" s="2" t="s">
        <v>1437</v>
      </c>
      <c r="F4426" s="3"/>
    </row>
    <row r="4427" spans="1:6">
      <c r="A4427" s="2" t="s">
        <v>6678</v>
      </c>
      <c r="B4427" s="2" t="s">
        <v>210</v>
      </c>
      <c r="C4427" s="2" t="s">
        <v>6679</v>
      </c>
      <c r="D4427" s="2" t="s">
        <v>212</v>
      </c>
      <c r="E4427" s="2" t="s">
        <v>1052</v>
      </c>
      <c r="F4427" s="3"/>
    </row>
    <row r="4428" spans="1:6">
      <c r="A4428" s="2" t="s">
        <v>6680</v>
      </c>
      <c r="B4428" s="2" t="s">
        <v>210</v>
      </c>
      <c r="C4428" s="2" t="s">
        <v>6681</v>
      </c>
      <c r="D4428" s="2" t="s">
        <v>212</v>
      </c>
      <c r="E4428" s="2" t="s">
        <v>267</v>
      </c>
      <c r="F4428" s="3"/>
    </row>
    <row r="4429" spans="1:6">
      <c r="A4429" s="2"/>
      <c r="B4429" s="2" t="s">
        <v>210</v>
      </c>
      <c r="C4429" s="2" t="s">
        <v>6682</v>
      </c>
      <c r="D4429" s="2" t="s">
        <v>212</v>
      </c>
      <c r="E4429" s="2" t="s">
        <v>118</v>
      </c>
      <c r="F4429" s="3"/>
    </row>
    <row r="4430" spans="1:6">
      <c r="A4430" s="2" t="s">
        <v>6683</v>
      </c>
      <c r="B4430" s="2" t="s">
        <v>210</v>
      </c>
      <c r="C4430" s="2" t="s">
        <v>6684</v>
      </c>
      <c r="D4430" s="2" t="s">
        <v>212</v>
      </c>
      <c r="E4430" s="2" t="s">
        <v>6625</v>
      </c>
      <c r="F4430" s="3"/>
    </row>
    <row r="4431" spans="1:6">
      <c r="A4431" s="2" t="s">
        <v>6685</v>
      </c>
      <c r="B4431" s="2" t="s">
        <v>210</v>
      </c>
      <c r="C4431" s="2" t="s">
        <v>6684</v>
      </c>
      <c r="D4431" s="2" t="s">
        <v>212</v>
      </c>
      <c r="E4431" s="2" t="s">
        <v>6625</v>
      </c>
      <c r="F4431" s="3"/>
    </row>
    <row r="4432" spans="1:6">
      <c r="A4432" s="2" t="s">
        <v>6686</v>
      </c>
      <c r="B4432" s="2" t="s">
        <v>210</v>
      </c>
      <c r="C4432" s="2" t="s">
        <v>6684</v>
      </c>
      <c r="D4432" s="2" t="s">
        <v>212</v>
      </c>
      <c r="E4432" s="2" t="s">
        <v>6625</v>
      </c>
      <c r="F4432" s="3"/>
    </row>
    <row r="4433" spans="1:6">
      <c r="A4433" s="2" t="s">
        <v>6687</v>
      </c>
      <c r="B4433" s="2" t="s">
        <v>210</v>
      </c>
      <c r="C4433" s="2" t="s">
        <v>6684</v>
      </c>
      <c r="D4433" s="2" t="s">
        <v>212</v>
      </c>
      <c r="E4433" s="2" t="s">
        <v>6625</v>
      </c>
      <c r="F4433" s="3"/>
    </row>
    <row r="4434" spans="1:6">
      <c r="A4434" s="2" t="s">
        <v>6688</v>
      </c>
      <c r="B4434" s="2" t="s">
        <v>210</v>
      </c>
      <c r="C4434" s="2" t="s">
        <v>6684</v>
      </c>
      <c r="D4434" s="2" t="s">
        <v>212</v>
      </c>
      <c r="E4434" s="2" t="s">
        <v>6625</v>
      </c>
      <c r="F4434" s="3"/>
    </row>
    <row r="4435" spans="1:6">
      <c r="A4435" s="2" t="s">
        <v>6689</v>
      </c>
      <c r="B4435" s="2" t="s">
        <v>210</v>
      </c>
      <c r="C4435" s="2" t="s">
        <v>6684</v>
      </c>
      <c r="D4435" s="2" t="s">
        <v>212</v>
      </c>
      <c r="E4435" s="2" t="s">
        <v>6625</v>
      </c>
      <c r="F4435" s="3"/>
    </row>
    <row r="4436" spans="1:6">
      <c r="A4436" s="2" t="s">
        <v>6690</v>
      </c>
      <c r="B4436" s="2" t="s">
        <v>210</v>
      </c>
      <c r="C4436" s="2" t="s">
        <v>6684</v>
      </c>
      <c r="D4436" s="2" t="s">
        <v>212</v>
      </c>
      <c r="E4436" s="2" t="s">
        <v>6625</v>
      </c>
      <c r="F4436" s="3"/>
    </row>
    <row r="4437" spans="1:6">
      <c r="A4437" s="2" t="s">
        <v>2102</v>
      </c>
      <c r="B4437" s="2" t="s">
        <v>210</v>
      </c>
      <c r="C4437" s="2" t="s">
        <v>6684</v>
      </c>
      <c r="D4437" s="2" t="s">
        <v>212</v>
      </c>
      <c r="E4437" s="2" t="s">
        <v>6625</v>
      </c>
      <c r="F4437" s="3"/>
    </row>
    <row r="4438" spans="1:6">
      <c r="A4438" s="2" t="s">
        <v>4659</v>
      </c>
      <c r="B4438" s="2" t="s">
        <v>210</v>
      </c>
      <c r="C4438" s="2" t="s">
        <v>6684</v>
      </c>
      <c r="D4438" s="2" t="s">
        <v>212</v>
      </c>
      <c r="E4438" s="2" t="s">
        <v>6625</v>
      </c>
      <c r="F4438" s="3"/>
    </row>
    <row r="4439" spans="1:6">
      <c r="A4439" s="2" t="s">
        <v>6691</v>
      </c>
      <c r="B4439" s="2" t="s">
        <v>210</v>
      </c>
      <c r="C4439" s="2" t="s">
        <v>6684</v>
      </c>
      <c r="D4439" s="2" t="s">
        <v>212</v>
      </c>
      <c r="E4439" s="2" t="s">
        <v>6625</v>
      </c>
      <c r="F4439" s="3"/>
    </row>
    <row r="4440" spans="1:6">
      <c r="A4440" s="2" t="s">
        <v>6692</v>
      </c>
      <c r="B4440" s="2" t="s">
        <v>210</v>
      </c>
      <c r="C4440" s="2" t="s">
        <v>6684</v>
      </c>
      <c r="D4440" s="2" t="s">
        <v>212</v>
      </c>
      <c r="E4440" s="2" t="s">
        <v>6625</v>
      </c>
      <c r="F4440" s="3"/>
    </row>
    <row r="4441" spans="1:6">
      <c r="A4441" s="2" t="s">
        <v>6693</v>
      </c>
      <c r="B4441" s="2" t="s">
        <v>210</v>
      </c>
      <c r="C4441" s="2" t="s">
        <v>6694</v>
      </c>
      <c r="D4441" s="2" t="s">
        <v>212</v>
      </c>
      <c r="E4441" s="2" t="s">
        <v>479</v>
      </c>
      <c r="F4441" s="3"/>
    </row>
    <row r="4442" spans="1:6">
      <c r="A4442" s="2" t="s">
        <v>6695</v>
      </c>
      <c r="B4442" s="2" t="s">
        <v>210</v>
      </c>
      <c r="C4442" s="2" t="s">
        <v>6694</v>
      </c>
      <c r="D4442" s="2" t="s">
        <v>212</v>
      </c>
      <c r="E4442" s="2" t="s">
        <v>479</v>
      </c>
      <c r="F4442" s="3"/>
    </row>
    <row r="4443" spans="1:6">
      <c r="A4443" s="2" t="s">
        <v>6696</v>
      </c>
      <c r="B4443" s="2" t="s">
        <v>210</v>
      </c>
      <c r="C4443" s="2" t="s">
        <v>6694</v>
      </c>
      <c r="D4443" s="2" t="s">
        <v>212</v>
      </c>
      <c r="E4443" s="2" t="s">
        <v>396</v>
      </c>
      <c r="F4443" s="3"/>
    </row>
    <row r="4444" spans="1:6">
      <c r="A4444" s="2" t="s">
        <v>2986</v>
      </c>
      <c r="B4444" s="2" t="s">
        <v>210</v>
      </c>
      <c r="C4444" s="2" t="s">
        <v>6697</v>
      </c>
      <c r="D4444" s="2" t="s">
        <v>212</v>
      </c>
      <c r="E4444" s="2" t="s">
        <v>5208</v>
      </c>
      <c r="F4444" s="3"/>
    </row>
    <row r="4445" spans="1:6">
      <c r="A4445" s="2" t="s">
        <v>6698</v>
      </c>
      <c r="B4445" s="2" t="s">
        <v>210</v>
      </c>
      <c r="C4445" s="2" t="s">
        <v>6699</v>
      </c>
      <c r="D4445" s="2" t="s">
        <v>212</v>
      </c>
      <c r="E4445" s="2" t="s">
        <v>5208</v>
      </c>
      <c r="F4445" s="3"/>
    </row>
    <row r="4446" spans="1:6">
      <c r="A4446" s="2" t="s">
        <v>6700</v>
      </c>
      <c r="B4446" s="2" t="s">
        <v>210</v>
      </c>
      <c r="C4446" s="2" t="s">
        <v>6701</v>
      </c>
      <c r="D4446" s="2" t="s">
        <v>212</v>
      </c>
      <c r="E4446" s="2" t="s">
        <v>6702</v>
      </c>
      <c r="F4446" s="3"/>
    </row>
    <row r="4447" spans="1:6">
      <c r="A4447" s="2" t="s">
        <v>6703</v>
      </c>
      <c r="B4447" s="2" t="s">
        <v>210</v>
      </c>
      <c r="C4447" s="2" t="s">
        <v>6704</v>
      </c>
      <c r="D4447" s="2" t="s">
        <v>212</v>
      </c>
      <c r="E4447" s="2" t="s">
        <v>386</v>
      </c>
      <c r="F4447" s="3"/>
    </row>
    <row r="4448" spans="1:6">
      <c r="A4448" s="2" t="s">
        <v>6705</v>
      </c>
      <c r="B4448" s="2" t="s">
        <v>210</v>
      </c>
      <c r="C4448" s="2" t="s">
        <v>6706</v>
      </c>
      <c r="D4448" s="2" t="s">
        <v>212</v>
      </c>
      <c r="E4448" s="2" t="s">
        <v>3082</v>
      </c>
      <c r="F4448" s="3"/>
    </row>
    <row r="4449" spans="1:6">
      <c r="A4449" s="2" t="s">
        <v>6707</v>
      </c>
      <c r="B4449" s="2" t="s">
        <v>210</v>
      </c>
      <c r="C4449" s="2" t="s">
        <v>6706</v>
      </c>
      <c r="D4449" s="2" t="s">
        <v>212</v>
      </c>
      <c r="E4449" s="2" t="s">
        <v>3082</v>
      </c>
      <c r="F4449" s="3"/>
    </row>
    <row r="4450" spans="1:6">
      <c r="A4450" s="2" t="s">
        <v>6708</v>
      </c>
      <c r="B4450" s="2" t="s">
        <v>210</v>
      </c>
      <c r="C4450" s="2" t="s">
        <v>6709</v>
      </c>
      <c r="D4450" s="2" t="s">
        <v>212</v>
      </c>
      <c r="E4450" s="2" t="s">
        <v>1092</v>
      </c>
      <c r="F4450" s="3"/>
    </row>
    <row r="4451" spans="1:6">
      <c r="A4451" s="2" t="s">
        <v>6671</v>
      </c>
      <c r="B4451" s="2" t="s">
        <v>210</v>
      </c>
      <c r="C4451" s="2" t="s">
        <v>6710</v>
      </c>
      <c r="D4451" s="2" t="s">
        <v>219</v>
      </c>
      <c r="E4451" s="2" t="s">
        <v>241</v>
      </c>
      <c r="F4451" s="3"/>
    </row>
    <row r="4452" spans="1:6">
      <c r="A4452" s="2" t="s">
        <v>6711</v>
      </c>
      <c r="B4452" s="2" t="s">
        <v>210</v>
      </c>
      <c r="C4452" s="2" t="s">
        <v>6712</v>
      </c>
      <c r="D4452" s="2" t="s">
        <v>212</v>
      </c>
      <c r="E4452" s="2" t="s">
        <v>213</v>
      </c>
      <c r="F4452" s="3"/>
    </row>
    <row r="4453" spans="1:6">
      <c r="A4453" s="2" t="s">
        <v>6713</v>
      </c>
      <c r="B4453" s="2" t="s">
        <v>210</v>
      </c>
      <c r="C4453" s="2" t="s">
        <v>6712</v>
      </c>
      <c r="D4453" s="2" t="s">
        <v>212</v>
      </c>
      <c r="E4453" s="2" t="s">
        <v>213</v>
      </c>
      <c r="F4453" s="3"/>
    </row>
    <row r="4454" spans="1:6">
      <c r="A4454" s="2" t="s">
        <v>5643</v>
      </c>
      <c r="B4454" s="2" t="s">
        <v>210</v>
      </c>
      <c r="C4454" s="2" t="s">
        <v>6714</v>
      </c>
      <c r="D4454" s="2" t="s">
        <v>219</v>
      </c>
      <c r="E4454" s="2" t="s">
        <v>118</v>
      </c>
      <c r="F4454" s="3"/>
    </row>
    <row r="4455" spans="1:6">
      <c r="A4455" s="2" t="s">
        <v>5739</v>
      </c>
      <c r="B4455" s="2" t="s">
        <v>210</v>
      </c>
      <c r="C4455" s="2" t="s">
        <v>6715</v>
      </c>
      <c r="D4455" s="2" t="s">
        <v>219</v>
      </c>
      <c r="E4455" s="2" t="s">
        <v>118</v>
      </c>
      <c r="F4455" s="3"/>
    </row>
    <row r="4456" spans="1:6">
      <c r="A4456" s="2" t="s">
        <v>5655</v>
      </c>
      <c r="B4456" s="2" t="s">
        <v>210</v>
      </c>
      <c r="C4456" s="2" t="s">
        <v>6716</v>
      </c>
      <c r="D4456" s="2" t="s">
        <v>219</v>
      </c>
      <c r="E4456" s="2" t="s">
        <v>118</v>
      </c>
      <c r="F4456" s="3"/>
    </row>
    <row r="4457" spans="1:6">
      <c r="A4457" s="2" t="s">
        <v>5678</v>
      </c>
      <c r="B4457" s="2" t="s">
        <v>210</v>
      </c>
      <c r="C4457" s="2" t="s">
        <v>6717</v>
      </c>
      <c r="D4457" s="2" t="s">
        <v>219</v>
      </c>
      <c r="E4457" s="2" t="s">
        <v>118</v>
      </c>
      <c r="F4457" s="3"/>
    </row>
    <row r="4458" spans="1:6">
      <c r="A4458" s="2" t="s">
        <v>5684</v>
      </c>
      <c r="B4458" s="2" t="s">
        <v>210</v>
      </c>
      <c r="C4458" s="2" t="s">
        <v>6718</v>
      </c>
      <c r="D4458" s="2" t="s">
        <v>219</v>
      </c>
      <c r="E4458" s="2" t="s">
        <v>118</v>
      </c>
      <c r="F4458" s="3"/>
    </row>
    <row r="4459" spans="1:6">
      <c r="A4459" s="2" t="s">
        <v>5659</v>
      </c>
      <c r="B4459" s="2" t="s">
        <v>210</v>
      </c>
      <c r="C4459" s="2" t="s">
        <v>6719</v>
      </c>
      <c r="D4459" s="2" t="s">
        <v>219</v>
      </c>
      <c r="E4459" s="2" t="s">
        <v>118</v>
      </c>
      <c r="F4459" s="3"/>
    </row>
    <row r="4460" spans="1:6">
      <c r="A4460" s="2" t="s">
        <v>5735</v>
      </c>
      <c r="B4460" s="2" t="s">
        <v>210</v>
      </c>
      <c r="C4460" s="2" t="s">
        <v>6720</v>
      </c>
      <c r="D4460" s="2" t="s">
        <v>219</v>
      </c>
      <c r="E4460" s="2" t="s">
        <v>118</v>
      </c>
      <c r="F4460" s="3"/>
    </row>
    <row r="4461" spans="1:6">
      <c r="A4461" s="2" t="s">
        <v>5655</v>
      </c>
      <c r="B4461" s="2" t="s">
        <v>210</v>
      </c>
      <c r="C4461" s="2" t="s">
        <v>6721</v>
      </c>
      <c r="D4461" s="2" t="s">
        <v>219</v>
      </c>
      <c r="E4461" s="2" t="s">
        <v>118</v>
      </c>
      <c r="F4461" s="3"/>
    </row>
    <row r="4462" spans="1:6">
      <c r="A4462" s="2" t="s">
        <v>5694</v>
      </c>
      <c r="B4462" s="2" t="s">
        <v>210</v>
      </c>
      <c r="C4462" s="2" t="s">
        <v>6722</v>
      </c>
      <c r="D4462" s="2" t="s">
        <v>219</v>
      </c>
      <c r="E4462" s="2" t="s">
        <v>118</v>
      </c>
      <c r="F4462" s="3"/>
    </row>
    <row r="4463" spans="1:6">
      <c r="A4463" s="2" t="s">
        <v>5688</v>
      </c>
      <c r="B4463" s="2" t="s">
        <v>210</v>
      </c>
      <c r="C4463" s="2" t="s">
        <v>6723</v>
      </c>
      <c r="D4463" s="2" t="s">
        <v>219</v>
      </c>
      <c r="E4463" s="2" t="s">
        <v>118</v>
      </c>
      <c r="F4463" s="3"/>
    </row>
    <row r="4464" spans="1:6">
      <c r="A4464" s="2" t="s">
        <v>5709</v>
      </c>
      <c r="B4464" s="2" t="s">
        <v>210</v>
      </c>
      <c r="C4464" s="2" t="s">
        <v>6724</v>
      </c>
      <c r="D4464" s="2" t="s">
        <v>219</v>
      </c>
      <c r="E4464" s="2" t="s">
        <v>118</v>
      </c>
      <c r="F4464" s="3"/>
    </row>
    <row r="4465" spans="1:6">
      <c r="A4465" s="2" t="s">
        <v>5706</v>
      </c>
      <c r="B4465" s="2" t="s">
        <v>210</v>
      </c>
      <c r="C4465" s="2" t="s">
        <v>6725</v>
      </c>
      <c r="D4465" s="2" t="s">
        <v>219</v>
      </c>
      <c r="E4465" s="2" t="s">
        <v>118</v>
      </c>
      <c r="F4465" s="3"/>
    </row>
    <row r="4466" spans="1:6">
      <c r="A4466" s="2" t="s">
        <v>5686</v>
      </c>
      <c r="B4466" s="2" t="s">
        <v>210</v>
      </c>
      <c r="C4466" s="2" t="s">
        <v>6725</v>
      </c>
      <c r="D4466" s="2" t="s">
        <v>219</v>
      </c>
      <c r="E4466" s="2" t="s">
        <v>118</v>
      </c>
      <c r="F4466" s="3"/>
    </row>
    <row r="4467" spans="1:6">
      <c r="A4467" s="2" t="s">
        <v>5692</v>
      </c>
      <c r="B4467" s="2" t="s">
        <v>210</v>
      </c>
      <c r="C4467" s="2" t="s">
        <v>6726</v>
      </c>
      <c r="D4467" s="2" t="s">
        <v>219</v>
      </c>
      <c r="E4467" s="2" t="s">
        <v>118</v>
      </c>
      <c r="F4467" s="3"/>
    </row>
    <row r="4468" spans="1:6">
      <c r="A4468" s="2" t="s">
        <v>5680</v>
      </c>
      <c r="B4468" s="2" t="s">
        <v>210</v>
      </c>
      <c r="C4468" s="2" t="s">
        <v>6727</v>
      </c>
      <c r="D4468" s="2" t="s">
        <v>219</v>
      </c>
      <c r="E4468" s="2" t="s">
        <v>118</v>
      </c>
      <c r="F4468" s="3"/>
    </row>
    <row r="4469" spans="1:6">
      <c r="A4469" s="2" t="s">
        <v>6728</v>
      </c>
      <c r="B4469" s="2" t="s">
        <v>210</v>
      </c>
      <c r="C4469" s="2" t="s">
        <v>6729</v>
      </c>
      <c r="D4469" s="2" t="s">
        <v>219</v>
      </c>
      <c r="E4469" s="2" t="s">
        <v>118</v>
      </c>
      <c r="F4469" s="3"/>
    </row>
    <row r="4470" spans="1:6">
      <c r="A4470" s="2" t="s">
        <v>5707</v>
      </c>
      <c r="B4470" s="2" t="s">
        <v>210</v>
      </c>
      <c r="C4470" s="2" t="s">
        <v>6730</v>
      </c>
      <c r="D4470" s="2" t="s">
        <v>219</v>
      </c>
      <c r="E4470" s="2" t="s">
        <v>118</v>
      </c>
      <c r="F4470" s="3"/>
    </row>
    <row r="4471" spans="1:6">
      <c r="A4471" s="2" t="s">
        <v>5702</v>
      </c>
      <c r="B4471" s="2" t="s">
        <v>210</v>
      </c>
      <c r="C4471" s="2" t="s">
        <v>6730</v>
      </c>
      <c r="D4471" s="2" t="s">
        <v>219</v>
      </c>
      <c r="E4471" s="2" t="s">
        <v>118</v>
      </c>
      <c r="F4471" s="3"/>
    </row>
    <row r="4472" spans="1:6">
      <c r="A4472" s="2" t="s">
        <v>5675</v>
      </c>
      <c r="B4472" s="2" t="s">
        <v>210</v>
      </c>
      <c r="C4472" s="2" t="s">
        <v>6730</v>
      </c>
      <c r="D4472" s="2" t="s">
        <v>219</v>
      </c>
      <c r="E4472" s="2" t="s">
        <v>118</v>
      </c>
      <c r="F4472" s="3"/>
    </row>
    <row r="4473" spans="1:6">
      <c r="A4473" s="2" t="s">
        <v>5682</v>
      </c>
      <c r="B4473" s="2" t="s">
        <v>210</v>
      </c>
      <c r="C4473" s="2" t="s">
        <v>6730</v>
      </c>
      <c r="D4473" s="2" t="s">
        <v>219</v>
      </c>
      <c r="E4473" s="2" t="s">
        <v>118</v>
      </c>
      <c r="F4473" s="3"/>
    </row>
    <row r="4474" spans="1:6">
      <c r="A4474" s="2" t="s">
        <v>5698</v>
      </c>
      <c r="B4474" s="2" t="s">
        <v>210</v>
      </c>
      <c r="C4474" s="2" t="s">
        <v>6731</v>
      </c>
      <c r="D4474" s="2" t="s">
        <v>219</v>
      </c>
      <c r="E4474" s="2" t="s">
        <v>118</v>
      </c>
      <c r="F4474" s="3"/>
    </row>
    <row r="4475" spans="1:6">
      <c r="A4475" s="2" t="s">
        <v>5696</v>
      </c>
      <c r="B4475" s="2" t="s">
        <v>210</v>
      </c>
      <c r="C4475" s="2" t="s">
        <v>6732</v>
      </c>
      <c r="D4475" s="2" t="s">
        <v>219</v>
      </c>
      <c r="E4475" s="2" t="s">
        <v>118</v>
      </c>
      <c r="F4475" s="3"/>
    </row>
    <row r="4476" spans="1:6">
      <c r="A4476" s="2" t="s">
        <v>5673</v>
      </c>
      <c r="B4476" s="2" t="s">
        <v>210</v>
      </c>
      <c r="C4476" s="2" t="s">
        <v>6733</v>
      </c>
      <c r="D4476" s="2" t="s">
        <v>219</v>
      </c>
      <c r="E4476" s="2" t="s">
        <v>118</v>
      </c>
      <c r="F4476" s="3"/>
    </row>
    <row r="4477" spans="1:6">
      <c r="A4477" s="2" t="s">
        <v>5721</v>
      </c>
      <c r="B4477" s="2" t="s">
        <v>210</v>
      </c>
      <c r="C4477" s="2" t="s">
        <v>6734</v>
      </c>
      <c r="D4477" s="2" t="s">
        <v>219</v>
      </c>
      <c r="E4477" s="2" t="s">
        <v>118</v>
      </c>
      <c r="F4477" s="3"/>
    </row>
    <row r="4478" spans="1:6">
      <c r="A4478" s="2" t="s">
        <v>5704</v>
      </c>
      <c r="B4478" s="2" t="s">
        <v>210</v>
      </c>
      <c r="C4478" s="2" t="s">
        <v>6735</v>
      </c>
      <c r="D4478" s="2" t="s">
        <v>219</v>
      </c>
      <c r="E4478" s="2" t="s">
        <v>118</v>
      </c>
      <c r="F4478" s="3"/>
    </row>
    <row r="4479" spans="1:6">
      <c r="A4479" s="2" t="s">
        <v>5719</v>
      </c>
      <c r="B4479" s="2" t="s">
        <v>210</v>
      </c>
      <c r="C4479" s="2" t="s">
        <v>6736</v>
      </c>
      <c r="D4479" s="2" t="s">
        <v>219</v>
      </c>
      <c r="E4479" s="2" t="s">
        <v>118</v>
      </c>
      <c r="F4479" s="3"/>
    </row>
    <row r="4480" spans="1:6">
      <c r="A4480" s="2" t="s">
        <v>5715</v>
      </c>
      <c r="B4480" s="2" t="s">
        <v>210</v>
      </c>
      <c r="C4480" s="2" t="s">
        <v>6737</v>
      </c>
      <c r="D4480" s="2" t="s">
        <v>219</v>
      </c>
      <c r="E4480" s="2" t="s">
        <v>118</v>
      </c>
      <c r="F4480" s="3"/>
    </row>
    <row r="4481" spans="1:6">
      <c r="A4481" s="2" t="s">
        <v>5731</v>
      </c>
      <c r="B4481" s="2" t="s">
        <v>210</v>
      </c>
      <c r="C4481" s="2" t="s">
        <v>6738</v>
      </c>
      <c r="D4481" s="2" t="s">
        <v>219</v>
      </c>
      <c r="E4481" s="2" t="s">
        <v>118</v>
      </c>
      <c r="F4481" s="3"/>
    </row>
    <row r="4482" spans="1:6">
      <c r="A4482" s="2" t="s">
        <v>5713</v>
      </c>
      <c r="B4482" s="2" t="s">
        <v>210</v>
      </c>
      <c r="C4482" s="2" t="s">
        <v>6739</v>
      </c>
      <c r="D4482" s="2" t="s">
        <v>219</v>
      </c>
      <c r="E4482" s="2" t="s">
        <v>118</v>
      </c>
      <c r="F4482" s="3"/>
    </row>
    <row r="4483" spans="1:6">
      <c r="A4483" s="2" t="s">
        <v>5647</v>
      </c>
      <c r="B4483" s="2" t="s">
        <v>210</v>
      </c>
      <c r="C4483" s="2" t="s">
        <v>6740</v>
      </c>
      <c r="D4483" s="2" t="s">
        <v>219</v>
      </c>
      <c r="E4483" s="2" t="s">
        <v>118</v>
      </c>
      <c r="F4483" s="3"/>
    </row>
    <row r="4484" spans="1:6">
      <c r="A4484" s="2" t="s">
        <v>5690</v>
      </c>
      <c r="B4484" s="2" t="s">
        <v>210</v>
      </c>
      <c r="C4484" s="2" t="s">
        <v>6741</v>
      </c>
      <c r="D4484" s="2" t="s">
        <v>219</v>
      </c>
      <c r="E4484" s="2" t="s">
        <v>118</v>
      </c>
      <c r="F4484" s="3"/>
    </row>
    <row r="4485" spans="1:6">
      <c r="A4485" s="2" t="s">
        <v>5649</v>
      </c>
      <c r="B4485" s="2" t="s">
        <v>210</v>
      </c>
      <c r="C4485" s="2" t="s">
        <v>6742</v>
      </c>
      <c r="D4485" s="2" t="s">
        <v>219</v>
      </c>
      <c r="E4485" s="2" t="s">
        <v>118</v>
      </c>
      <c r="F4485" s="3"/>
    </row>
    <row r="4486" spans="1:6">
      <c r="A4486" s="2" t="s">
        <v>5727</v>
      </c>
      <c r="B4486" s="2" t="s">
        <v>210</v>
      </c>
      <c r="C4486" s="2" t="s">
        <v>6743</v>
      </c>
      <c r="D4486" s="2" t="s">
        <v>219</v>
      </c>
      <c r="E4486" s="2" t="s">
        <v>118</v>
      </c>
      <c r="F4486" s="3"/>
    </row>
    <row r="4487" spans="1:6">
      <c r="A4487" s="2" t="s">
        <v>5657</v>
      </c>
      <c r="B4487" s="2" t="s">
        <v>210</v>
      </c>
      <c r="C4487" s="2" t="s">
        <v>6744</v>
      </c>
      <c r="D4487" s="2" t="s">
        <v>219</v>
      </c>
      <c r="E4487" s="2" t="s">
        <v>118</v>
      </c>
      <c r="F4487" s="3"/>
    </row>
    <row r="4488" spans="1:6">
      <c r="A4488" s="2" t="s">
        <v>5733</v>
      </c>
      <c r="B4488" s="2" t="s">
        <v>210</v>
      </c>
      <c r="C4488" s="2" t="s">
        <v>6745</v>
      </c>
      <c r="D4488" s="2" t="s">
        <v>219</v>
      </c>
      <c r="E4488" s="2" t="s">
        <v>118</v>
      </c>
      <c r="F4488" s="3"/>
    </row>
    <row r="4489" spans="1:6">
      <c r="A4489" s="2" t="s">
        <v>6746</v>
      </c>
      <c r="B4489" s="2" t="s">
        <v>210</v>
      </c>
      <c r="C4489" s="2" t="s">
        <v>6747</v>
      </c>
      <c r="D4489" s="2" t="s">
        <v>212</v>
      </c>
      <c r="E4489" s="2" t="s">
        <v>1363</v>
      </c>
      <c r="F4489" s="3"/>
    </row>
    <row r="4490" spans="1:6">
      <c r="A4490" s="2"/>
      <c r="B4490" s="2" t="s">
        <v>210</v>
      </c>
      <c r="C4490" s="2" t="s">
        <v>6748</v>
      </c>
      <c r="D4490" s="2" t="s">
        <v>212</v>
      </c>
      <c r="E4490" s="2" t="s">
        <v>118</v>
      </c>
      <c r="F4490" s="3"/>
    </row>
    <row r="4491" spans="1:6">
      <c r="A4491" s="2"/>
      <c r="B4491" s="2" t="s">
        <v>210</v>
      </c>
      <c r="C4491" s="2" t="s">
        <v>6748</v>
      </c>
      <c r="D4491" s="2" t="s">
        <v>212</v>
      </c>
      <c r="E4491" s="2" t="s">
        <v>118</v>
      </c>
      <c r="F4491" s="3"/>
    </row>
    <row r="4492" spans="1:6">
      <c r="A4492" s="2"/>
      <c r="B4492" s="2" t="s">
        <v>210</v>
      </c>
      <c r="C4492" s="2" t="s">
        <v>6748</v>
      </c>
      <c r="D4492" s="2" t="s">
        <v>212</v>
      </c>
      <c r="E4492" s="2" t="s">
        <v>118</v>
      </c>
      <c r="F4492" s="3"/>
    </row>
    <row r="4493" spans="1:6">
      <c r="A4493" s="2"/>
      <c r="B4493" s="2" t="s">
        <v>210</v>
      </c>
      <c r="C4493" s="2" t="s">
        <v>6748</v>
      </c>
      <c r="D4493" s="2" t="s">
        <v>212</v>
      </c>
      <c r="E4493" s="2" t="s">
        <v>118</v>
      </c>
      <c r="F4493" s="3"/>
    </row>
    <row r="4494" spans="1:6">
      <c r="A4494" s="2"/>
      <c r="B4494" s="2" t="s">
        <v>210</v>
      </c>
      <c r="C4494" s="2" t="s">
        <v>6749</v>
      </c>
      <c r="D4494" s="2" t="s">
        <v>212</v>
      </c>
      <c r="E4494" s="2" t="s">
        <v>118</v>
      </c>
      <c r="F4494" s="3"/>
    </row>
    <row r="4495" spans="1:6">
      <c r="A4495" s="2"/>
      <c r="B4495" s="2" t="s">
        <v>210</v>
      </c>
      <c r="C4495" s="2" t="s">
        <v>6749</v>
      </c>
      <c r="D4495" s="2" t="s">
        <v>212</v>
      </c>
      <c r="E4495" s="2" t="s">
        <v>118</v>
      </c>
      <c r="F4495" s="3"/>
    </row>
    <row r="4496" spans="1:6">
      <c r="A4496" s="2"/>
      <c r="B4496" s="2" t="s">
        <v>210</v>
      </c>
      <c r="C4496" s="2" t="s">
        <v>6750</v>
      </c>
      <c r="D4496" s="2" t="s">
        <v>212</v>
      </c>
      <c r="E4496" s="2" t="s">
        <v>118</v>
      </c>
      <c r="F4496" s="3"/>
    </row>
    <row r="4497" spans="1:6">
      <c r="A4497" s="2"/>
      <c r="B4497" s="2" t="s">
        <v>210</v>
      </c>
      <c r="C4497" s="2" t="s">
        <v>6750</v>
      </c>
      <c r="D4497" s="2" t="s">
        <v>212</v>
      </c>
      <c r="E4497" s="2" t="s">
        <v>118</v>
      </c>
      <c r="F4497" s="3"/>
    </row>
    <row r="4498" spans="1:6">
      <c r="A4498" s="2"/>
      <c r="B4498" s="2" t="s">
        <v>210</v>
      </c>
      <c r="C4498" s="2" t="s">
        <v>6750</v>
      </c>
      <c r="D4498" s="2" t="s">
        <v>212</v>
      </c>
      <c r="E4498" s="2" t="s">
        <v>118</v>
      </c>
      <c r="F4498" s="3"/>
    </row>
    <row r="4499" spans="1:6">
      <c r="A4499" s="2"/>
      <c r="B4499" s="2" t="s">
        <v>210</v>
      </c>
      <c r="C4499" s="2" t="s">
        <v>6751</v>
      </c>
      <c r="D4499" s="2" t="s">
        <v>212</v>
      </c>
      <c r="E4499" s="2" t="s">
        <v>118</v>
      </c>
      <c r="F4499" s="3"/>
    </row>
    <row r="4500" spans="1:6">
      <c r="A4500" s="2"/>
      <c r="B4500" s="2" t="s">
        <v>210</v>
      </c>
      <c r="C4500" s="2" t="s">
        <v>6751</v>
      </c>
      <c r="D4500" s="2" t="s">
        <v>212</v>
      </c>
      <c r="E4500" s="2" t="s">
        <v>118</v>
      </c>
      <c r="F4500" s="3"/>
    </row>
    <row r="4501" spans="1:6">
      <c r="A4501" s="2"/>
      <c r="B4501" s="2" t="s">
        <v>210</v>
      </c>
      <c r="C4501" s="2" t="s">
        <v>6751</v>
      </c>
      <c r="D4501" s="2" t="s">
        <v>212</v>
      </c>
      <c r="E4501" s="2" t="s">
        <v>118</v>
      </c>
      <c r="F4501" s="3"/>
    </row>
    <row r="4502" spans="1:6">
      <c r="A4502" s="2"/>
      <c r="B4502" s="2" t="s">
        <v>210</v>
      </c>
      <c r="C4502" s="2" t="s">
        <v>6751</v>
      </c>
      <c r="D4502" s="2" t="s">
        <v>212</v>
      </c>
      <c r="E4502" s="2" t="s">
        <v>118</v>
      </c>
      <c r="F4502" s="3"/>
    </row>
    <row r="4503" spans="1:6">
      <c r="A4503" s="2"/>
      <c r="B4503" s="2" t="s">
        <v>210</v>
      </c>
      <c r="C4503" s="2" t="s">
        <v>6751</v>
      </c>
      <c r="D4503" s="2" t="s">
        <v>212</v>
      </c>
      <c r="E4503" s="2" t="s">
        <v>118</v>
      </c>
      <c r="F4503" s="3"/>
    </row>
    <row r="4504" spans="1:6">
      <c r="A4504" s="2"/>
      <c r="B4504" s="2" t="s">
        <v>210</v>
      </c>
      <c r="C4504" s="2" t="s">
        <v>6751</v>
      </c>
      <c r="D4504" s="2" t="s">
        <v>212</v>
      </c>
      <c r="E4504" s="2" t="s">
        <v>118</v>
      </c>
      <c r="F4504" s="3"/>
    </row>
    <row r="4505" spans="1:6">
      <c r="A4505" s="2" t="s">
        <v>6752</v>
      </c>
      <c r="B4505" s="2" t="s">
        <v>210</v>
      </c>
      <c r="C4505" s="2" t="s">
        <v>6753</v>
      </c>
      <c r="D4505" s="2" t="s">
        <v>212</v>
      </c>
      <c r="E4505" s="2" t="s">
        <v>213</v>
      </c>
      <c r="F4505" s="3"/>
    </row>
    <row r="4506" spans="1:6">
      <c r="A4506" s="2" t="s">
        <v>6754</v>
      </c>
      <c r="B4506" s="2" t="s">
        <v>210</v>
      </c>
      <c r="C4506" s="2" t="s">
        <v>6755</v>
      </c>
      <c r="D4506" s="2" t="s">
        <v>212</v>
      </c>
      <c r="E4506" s="2" t="s">
        <v>213</v>
      </c>
      <c r="F4506" s="3"/>
    </row>
    <row r="4507" spans="1:6">
      <c r="A4507" s="2" t="s">
        <v>6756</v>
      </c>
      <c r="B4507" s="2" t="s">
        <v>210</v>
      </c>
      <c r="C4507" s="2" t="s">
        <v>6757</v>
      </c>
      <c r="D4507" s="2" t="s">
        <v>212</v>
      </c>
      <c r="E4507" s="2" t="s">
        <v>389</v>
      </c>
      <c r="F4507" s="3"/>
    </row>
    <row r="4508" spans="1:6">
      <c r="A4508" s="2" t="s">
        <v>6758</v>
      </c>
      <c r="B4508" s="2" t="s">
        <v>210</v>
      </c>
      <c r="C4508" s="2" t="s">
        <v>6757</v>
      </c>
      <c r="D4508" s="2" t="s">
        <v>212</v>
      </c>
      <c r="E4508" s="2" t="s">
        <v>1359</v>
      </c>
      <c r="F4508" s="3"/>
    </row>
    <row r="4509" spans="1:6">
      <c r="A4509" s="2" t="s">
        <v>6759</v>
      </c>
      <c r="B4509" s="2" t="s">
        <v>210</v>
      </c>
      <c r="C4509" s="2" t="s">
        <v>6760</v>
      </c>
      <c r="D4509" s="2" t="s">
        <v>212</v>
      </c>
      <c r="E4509" s="2" t="s">
        <v>932</v>
      </c>
      <c r="F4509" s="3"/>
    </row>
    <row r="4510" spans="1:6">
      <c r="A4510" s="2" t="s">
        <v>6761</v>
      </c>
      <c r="B4510" s="2" t="s">
        <v>210</v>
      </c>
      <c r="C4510" s="2" t="s">
        <v>6762</v>
      </c>
      <c r="D4510" s="2" t="s">
        <v>212</v>
      </c>
      <c r="E4510" s="2" t="s">
        <v>339</v>
      </c>
      <c r="F4510" s="3"/>
    </row>
    <row r="4511" spans="1:6">
      <c r="A4511" s="2" t="s">
        <v>6763</v>
      </c>
      <c r="B4511" s="2" t="s">
        <v>210</v>
      </c>
      <c r="C4511" s="2" t="s">
        <v>6764</v>
      </c>
      <c r="D4511" s="2" t="s">
        <v>212</v>
      </c>
      <c r="E4511" s="2" t="s">
        <v>415</v>
      </c>
      <c r="F4511" s="3"/>
    </row>
    <row r="4512" spans="1:6">
      <c r="A4512" s="2" t="s">
        <v>4415</v>
      </c>
      <c r="B4512" s="2" t="s">
        <v>210</v>
      </c>
      <c r="C4512" s="2" t="s">
        <v>6765</v>
      </c>
      <c r="D4512" s="2" t="s">
        <v>212</v>
      </c>
      <c r="E4512" s="2" t="s">
        <v>1243</v>
      </c>
      <c r="F4512" s="3"/>
    </row>
    <row r="4513" spans="1:6">
      <c r="A4513" s="2" t="s">
        <v>6766</v>
      </c>
      <c r="B4513" s="2" t="s">
        <v>210</v>
      </c>
      <c r="C4513" s="2" t="s">
        <v>6767</v>
      </c>
      <c r="D4513" s="2" t="s">
        <v>219</v>
      </c>
      <c r="E4513" s="2" t="s">
        <v>1623</v>
      </c>
      <c r="F4513" s="3"/>
    </row>
    <row r="4514" spans="1:6">
      <c r="A4514" s="2" t="s">
        <v>6768</v>
      </c>
      <c r="B4514" s="2" t="s">
        <v>210</v>
      </c>
      <c r="C4514" s="2" t="s">
        <v>6769</v>
      </c>
      <c r="D4514" s="2" t="s">
        <v>219</v>
      </c>
      <c r="E4514" s="2" t="s">
        <v>2963</v>
      </c>
      <c r="F4514" s="3"/>
    </row>
    <row r="4515" spans="1:6">
      <c r="A4515" s="2" t="s">
        <v>4415</v>
      </c>
      <c r="B4515" s="2" t="s">
        <v>210</v>
      </c>
      <c r="C4515" s="2" t="s">
        <v>6770</v>
      </c>
      <c r="D4515" s="2" t="s">
        <v>219</v>
      </c>
      <c r="E4515" s="2" t="s">
        <v>1243</v>
      </c>
      <c r="F4515" s="3"/>
    </row>
    <row r="4516" spans="1:6">
      <c r="A4516" s="2" t="s">
        <v>6771</v>
      </c>
      <c r="B4516" s="2" t="s">
        <v>210</v>
      </c>
      <c r="C4516" s="2" t="s">
        <v>6770</v>
      </c>
      <c r="D4516" s="2" t="s">
        <v>219</v>
      </c>
      <c r="E4516" s="2" t="s">
        <v>1243</v>
      </c>
      <c r="F4516" s="3"/>
    </row>
    <row r="4517" spans="1:6">
      <c r="A4517" s="2" t="s">
        <v>6772</v>
      </c>
      <c r="B4517" s="2" t="s">
        <v>210</v>
      </c>
      <c r="C4517" s="2" t="s">
        <v>6773</v>
      </c>
      <c r="D4517" s="2" t="s">
        <v>219</v>
      </c>
      <c r="E4517" s="2" t="s">
        <v>349</v>
      </c>
      <c r="F4517" s="3"/>
    </row>
    <row r="4518" spans="1:6">
      <c r="A4518" s="2" t="s">
        <v>6774</v>
      </c>
      <c r="B4518" s="2" t="s">
        <v>210</v>
      </c>
      <c r="C4518" s="2" t="s">
        <v>6773</v>
      </c>
      <c r="D4518" s="2" t="s">
        <v>219</v>
      </c>
      <c r="E4518" s="2" t="s">
        <v>349</v>
      </c>
      <c r="F4518" s="3"/>
    </row>
    <row r="4519" spans="1:6">
      <c r="A4519" s="2" t="s">
        <v>6775</v>
      </c>
      <c r="B4519" s="2" t="s">
        <v>210</v>
      </c>
      <c r="C4519" s="2" t="s">
        <v>6776</v>
      </c>
      <c r="D4519" s="2" t="s">
        <v>219</v>
      </c>
      <c r="E4519" s="2" t="s">
        <v>997</v>
      </c>
      <c r="F4519" s="3"/>
    </row>
    <row r="4520" spans="1:6">
      <c r="A4520" s="2"/>
      <c r="B4520" s="2" t="s">
        <v>210</v>
      </c>
      <c r="C4520" s="2" t="s">
        <v>6776</v>
      </c>
      <c r="D4520" s="2" t="s">
        <v>219</v>
      </c>
      <c r="E4520" s="2" t="s">
        <v>389</v>
      </c>
      <c r="F4520" s="3"/>
    </row>
    <row r="4521" spans="1:6">
      <c r="A4521" s="2" t="s">
        <v>6775</v>
      </c>
      <c r="B4521" s="2" t="s">
        <v>210</v>
      </c>
      <c r="C4521" s="2" t="s">
        <v>6777</v>
      </c>
      <c r="D4521" s="2" t="s">
        <v>219</v>
      </c>
      <c r="E4521" s="2" t="s">
        <v>304</v>
      </c>
      <c r="F4521" s="3"/>
    </row>
    <row r="4522" spans="1:6">
      <c r="A4522" s="2" t="s">
        <v>6778</v>
      </c>
      <c r="B4522" s="2" t="s">
        <v>210</v>
      </c>
      <c r="C4522" s="2" t="s">
        <v>6779</v>
      </c>
      <c r="D4522" s="2" t="s">
        <v>219</v>
      </c>
      <c r="E4522" s="2" t="s">
        <v>4275</v>
      </c>
      <c r="F4522" s="3"/>
    </row>
    <row r="4523" spans="1:6">
      <c r="A4523" s="2" t="s">
        <v>6780</v>
      </c>
      <c r="B4523" s="2" t="s">
        <v>210</v>
      </c>
      <c r="C4523" s="2" t="s">
        <v>6781</v>
      </c>
      <c r="D4523" s="2" t="s">
        <v>212</v>
      </c>
      <c r="E4523" s="2" t="s">
        <v>522</v>
      </c>
      <c r="F4523" s="3"/>
    </row>
    <row r="4524" spans="1:6">
      <c r="A4524" s="2" t="s">
        <v>6782</v>
      </c>
      <c r="B4524" s="2" t="s">
        <v>210</v>
      </c>
      <c r="C4524" s="2" t="s">
        <v>6783</v>
      </c>
      <c r="D4524" s="2" t="s">
        <v>212</v>
      </c>
      <c r="E4524" s="2" t="s">
        <v>213</v>
      </c>
      <c r="F4524" s="3"/>
    </row>
    <row r="4525" spans="1:6">
      <c r="A4525" s="2" t="s">
        <v>6784</v>
      </c>
      <c r="B4525" s="2" t="s">
        <v>210</v>
      </c>
      <c r="C4525" s="2" t="s">
        <v>6785</v>
      </c>
      <c r="D4525" s="2" t="s">
        <v>212</v>
      </c>
      <c r="E4525" s="2" t="s">
        <v>1945</v>
      </c>
      <c r="F4525" s="3"/>
    </row>
    <row r="4526" spans="1:6">
      <c r="A4526" s="2" t="s">
        <v>6786</v>
      </c>
      <c r="B4526" s="2" t="s">
        <v>210</v>
      </c>
      <c r="C4526" s="2" t="s">
        <v>6785</v>
      </c>
      <c r="D4526" s="2" t="s">
        <v>212</v>
      </c>
      <c r="E4526" s="2" t="s">
        <v>327</v>
      </c>
      <c r="F4526" s="3"/>
    </row>
    <row r="4527" spans="1:6">
      <c r="A4527" s="2" t="s">
        <v>6787</v>
      </c>
      <c r="B4527" s="2" t="s">
        <v>210</v>
      </c>
      <c r="C4527" s="2" t="s">
        <v>6788</v>
      </c>
      <c r="D4527" s="2" t="s">
        <v>212</v>
      </c>
      <c r="E4527" s="2" t="s">
        <v>2529</v>
      </c>
      <c r="F4527" s="3"/>
    </row>
    <row r="4528" spans="1:6">
      <c r="A4528" s="2" t="s">
        <v>6789</v>
      </c>
      <c r="B4528" s="2" t="s">
        <v>210</v>
      </c>
      <c r="C4528" s="2" t="s">
        <v>6790</v>
      </c>
      <c r="D4528" s="2" t="s">
        <v>212</v>
      </c>
      <c r="E4528" s="2" t="s">
        <v>361</v>
      </c>
      <c r="F4528" s="3"/>
    </row>
    <row r="4529" spans="1:6">
      <c r="A4529" s="2" t="s">
        <v>6791</v>
      </c>
      <c r="B4529" s="2" t="s">
        <v>210</v>
      </c>
      <c r="C4529" s="2" t="s">
        <v>6792</v>
      </c>
      <c r="D4529" s="2" t="s">
        <v>212</v>
      </c>
      <c r="E4529" s="2" t="s">
        <v>389</v>
      </c>
      <c r="F4529" s="3"/>
    </row>
    <row r="4530" spans="1:6">
      <c r="A4530" s="2" t="s">
        <v>6793</v>
      </c>
      <c r="B4530" s="2" t="s">
        <v>210</v>
      </c>
      <c r="C4530" s="2" t="s">
        <v>6794</v>
      </c>
      <c r="D4530" s="2" t="s">
        <v>212</v>
      </c>
      <c r="E4530" s="2" t="s">
        <v>213</v>
      </c>
      <c r="F4530" s="3"/>
    </row>
    <row r="4531" spans="1:6">
      <c r="A4531" s="2" t="s">
        <v>6795</v>
      </c>
      <c r="B4531" s="2" t="s">
        <v>210</v>
      </c>
      <c r="C4531" s="2" t="s">
        <v>6796</v>
      </c>
      <c r="D4531" s="2" t="s">
        <v>212</v>
      </c>
      <c r="E4531" s="2" t="s">
        <v>361</v>
      </c>
      <c r="F4531" s="3"/>
    </row>
    <row r="4532" spans="1:6">
      <c r="A4532" s="2" t="s">
        <v>6797</v>
      </c>
      <c r="B4532" s="2" t="s">
        <v>210</v>
      </c>
      <c r="C4532" s="2" t="s">
        <v>6798</v>
      </c>
      <c r="D4532" s="2" t="s">
        <v>212</v>
      </c>
      <c r="E4532" s="2" t="s">
        <v>1354</v>
      </c>
      <c r="F4532" s="3"/>
    </row>
    <row r="4533" spans="1:6">
      <c r="A4533" s="2" t="s">
        <v>6799</v>
      </c>
      <c r="B4533" s="2" t="s">
        <v>210</v>
      </c>
      <c r="C4533" s="2" t="s">
        <v>6800</v>
      </c>
      <c r="D4533" s="2" t="s">
        <v>212</v>
      </c>
      <c r="E4533" s="2" t="s">
        <v>950</v>
      </c>
      <c r="F4533" s="3"/>
    </row>
    <row r="4534" spans="1:6">
      <c r="A4534" s="2" t="s">
        <v>6801</v>
      </c>
      <c r="B4534" s="2" t="s">
        <v>210</v>
      </c>
      <c r="C4534" s="2" t="s">
        <v>6802</v>
      </c>
      <c r="D4534" s="2" t="s">
        <v>212</v>
      </c>
      <c r="E4534" s="2" t="s">
        <v>1200</v>
      </c>
      <c r="F4534" s="3"/>
    </row>
    <row r="4535" spans="1:6">
      <c r="A4535" s="2" t="s">
        <v>6803</v>
      </c>
      <c r="B4535" s="2" t="s">
        <v>210</v>
      </c>
      <c r="C4535" s="2" t="s">
        <v>6804</v>
      </c>
      <c r="D4535" s="2" t="s">
        <v>212</v>
      </c>
      <c r="E4535" s="2" t="s">
        <v>1200</v>
      </c>
      <c r="F4535" s="3"/>
    </row>
    <row r="4536" spans="1:6">
      <c r="A4536" s="2" t="s">
        <v>6805</v>
      </c>
      <c r="B4536" s="2" t="s">
        <v>210</v>
      </c>
      <c r="C4536" s="2" t="s">
        <v>6806</v>
      </c>
      <c r="D4536" s="2" t="s">
        <v>212</v>
      </c>
      <c r="E4536" s="2" t="s">
        <v>1200</v>
      </c>
      <c r="F4536" s="3"/>
    </row>
    <row r="4537" spans="1:6">
      <c r="A4537" s="2" t="s">
        <v>6807</v>
      </c>
      <c r="B4537" s="2" t="s">
        <v>210</v>
      </c>
      <c r="C4537" s="2" t="s">
        <v>6808</v>
      </c>
      <c r="D4537" s="2" t="s">
        <v>212</v>
      </c>
      <c r="E4537" s="2" t="s">
        <v>1200</v>
      </c>
      <c r="F4537" s="3"/>
    </row>
    <row r="4538" spans="1:6">
      <c r="A4538" s="2" t="s">
        <v>6809</v>
      </c>
      <c r="B4538" s="2" t="s">
        <v>210</v>
      </c>
      <c r="C4538" s="2" t="s">
        <v>6810</v>
      </c>
      <c r="D4538" s="2" t="s">
        <v>212</v>
      </c>
      <c r="E4538" s="2" t="s">
        <v>1200</v>
      </c>
      <c r="F4538" s="3"/>
    </row>
    <row r="4539" spans="1:6">
      <c r="A4539" s="2"/>
      <c r="B4539" s="2" t="s">
        <v>210</v>
      </c>
      <c r="C4539" s="2" t="s">
        <v>6811</v>
      </c>
      <c r="D4539" s="2" t="s">
        <v>212</v>
      </c>
      <c r="E4539" s="2" t="s">
        <v>118</v>
      </c>
      <c r="F4539" s="3"/>
    </row>
    <row r="4540" spans="1:6">
      <c r="A4540" s="2" t="s">
        <v>4776</v>
      </c>
      <c r="B4540" s="2" t="s">
        <v>210</v>
      </c>
      <c r="C4540" s="2" t="s">
        <v>6812</v>
      </c>
      <c r="D4540" s="2" t="s">
        <v>212</v>
      </c>
      <c r="E4540" s="2" t="s">
        <v>1083</v>
      </c>
      <c r="F4540" s="3"/>
    </row>
    <row r="4541" spans="1:6">
      <c r="A4541" s="2"/>
      <c r="B4541" s="2" t="s">
        <v>210</v>
      </c>
      <c r="C4541" s="2" t="s">
        <v>6813</v>
      </c>
      <c r="D4541" s="2" t="s">
        <v>212</v>
      </c>
      <c r="E4541" s="2" t="s">
        <v>118</v>
      </c>
      <c r="F4541" s="3"/>
    </row>
    <row r="4542" spans="1:6">
      <c r="A4542" s="2" t="s">
        <v>6814</v>
      </c>
      <c r="B4542" s="2" t="s">
        <v>210</v>
      </c>
      <c r="C4542" s="2" t="s">
        <v>6815</v>
      </c>
      <c r="D4542" s="2" t="s">
        <v>212</v>
      </c>
      <c r="E4542" s="2" t="s">
        <v>389</v>
      </c>
      <c r="F4542" s="3"/>
    </row>
    <row r="4543" spans="1:6">
      <c r="A4543" s="2" t="s">
        <v>6816</v>
      </c>
      <c r="B4543" s="2" t="s">
        <v>210</v>
      </c>
      <c r="C4543" s="2" t="s">
        <v>6817</v>
      </c>
      <c r="D4543" s="2" t="s">
        <v>219</v>
      </c>
      <c r="E4543" s="2" t="s">
        <v>986</v>
      </c>
      <c r="F4543" s="3"/>
    </row>
    <row r="4544" spans="1:6">
      <c r="A4544" s="2"/>
      <c r="B4544" s="2" t="s">
        <v>210</v>
      </c>
      <c r="C4544" s="2" t="s">
        <v>6818</v>
      </c>
      <c r="D4544" s="2" t="s">
        <v>5334</v>
      </c>
      <c r="E4544" s="2" t="s">
        <v>118</v>
      </c>
      <c r="F4544" s="3"/>
    </row>
    <row r="4545" spans="1:6">
      <c r="A4545" s="2" t="s">
        <v>6819</v>
      </c>
      <c r="B4545" s="2" t="s">
        <v>210</v>
      </c>
      <c r="C4545" s="2" t="s">
        <v>6820</v>
      </c>
      <c r="D4545" s="2" t="s">
        <v>212</v>
      </c>
      <c r="E4545" s="2" t="s">
        <v>258</v>
      </c>
      <c r="F4545" s="3"/>
    </row>
    <row r="4546" spans="1:6">
      <c r="A4546" s="2" t="s">
        <v>6821</v>
      </c>
      <c r="B4546" s="2" t="s">
        <v>210</v>
      </c>
      <c r="C4546" s="2" t="s">
        <v>6822</v>
      </c>
      <c r="D4546" s="2" t="s">
        <v>212</v>
      </c>
      <c r="E4546" s="2" t="s">
        <v>241</v>
      </c>
      <c r="F4546" s="3"/>
    </row>
    <row r="4547" spans="1:6">
      <c r="A4547" s="2" t="s">
        <v>6823</v>
      </c>
      <c r="B4547" s="2" t="s">
        <v>210</v>
      </c>
      <c r="C4547" s="2" t="s">
        <v>6824</v>
      </c>
      <c r="D4547" s="2" t="s">
        <v>212</v>
      </c>
      <c r="E4547" s="2" t="s">
        <v>405</v>
      </c>
      <c r="F4547" s="3"/>
    </row>
    <row r="4548" spans="1:6">
      <c r="A4548" s="2" t="s">
        <v>6825</v>
      </c>
      <c r="B4548" s="2" t="s">
        <v>210</v>
      </c>
      <c r="C4548" s="2" t="s">
        <v>6826</v>
      </c>
      <c r="D4548" s="2" t="s">
        <v>212</v>
      </c>
      <c r="E4548" s="2" t="s">
        <v>241</v>
      </c>
      <c r="F4548" s="3"/>
    </row>
    <row r="4549" spans="1:6">
      <c r="A4549" s="2" t="s">
        <v>6827</v>
      </c>
      <c r="B4549" s="2" t="s">
        <v>210</v>
      </c>
      <c r="C4549" s="2" t="s">
        <v>6828</v>
      </c>
      <c r="D4549" s="2" t="s">
        <v>212</v>
      </c>
      <c r="E4549" s="2" t="s">
        <v>258</v>
      </c>
      <c r="F4549" s="3"/>
    </row>
    <row r="4550" spans="1:6">
      <c r="A4550" s="2" t="s">
        <v>6829</v>
      </c>
      <c r="B4550" s="2" t="s">
        <v>210</v>
      </c>
      <c r="C4550" s="2" t="s">
        <v>6830</v>
      </c>
      <c r="D4550" s="2" t="s">
        <v>212</v>
      </c>
      <c r="E4550" s="2" t="s">
        <v>241</v>
      </c>
      <c r="F4550" s="3"/>
    </row>
    <row r="4551" spans="1:6">
      <c r="A4551" s="2" t="s">
        <v>6831</v>
      </c>
      <c r="B4551" s="2" t="s">
        <v>210</v>
      </c>
      <c r="C4551" s="2" t="s">
        <v>6832</v>
      </c>
      <c r="D4551" s="2" t="s">
        <v>212</v>
      </c>
      <c r="E4551" s="2" t="s">
        <v>213</v>
      </c>
      <c r="F4551" s="3"/>
    </row>
    <row r="4552" spans="1:6">
      <c r="A4552" s="2" t="s">
        <v>6833</v>
      </c>
      <c r="B4552" s="2" t="s">
        <v>210</v>
      </c>
      <c r="C4552" s="2" t="s">
        <v>6834</v>
      </c>
      <c r="D4552" s="2" t="s">
        <v>212</v>
      </c>
      <c r="E4552" s="2" t="s">
        <v>241</v>
      </c>
      <c r="F4552" s="3"/>
    </row>
    <row r="4553" spans="1:6">
      <c r="A4553" s="2" t="s">
        <v>6835</v>
      </c>
      <c r="B4553" s="2" t="s">
        <v>210</v>
      </c>
      <c r="C4553" s="2" t="s">
        <v>6836</v>
      </c>
      <c r="D4553" s="2" t="s">
        <v>212</v>
      </c>
      <c r="E4553" s="2" t="s">
        <v>1354</v>
      </c>
      <c r="F4553" s="3"/>
    </row>
    <row r="4554" spans="1:6">
      <c r="A4554" s="2" t="s">
        <v>2032</v>
      </c>
      <c r="B4554" s="2" t="s">
        <v>210</v>
      </c>
      <c r="C4554" s="2" t="s">
        <v>6837</v>
      </c>
      <c r="D4554" s="2" t="s">
        <v>212</v>
      </c>
      <c r="E4554" s="2" t="s">
        <v>471</v>
      </c>
      <c r="F4554" s="3"/>
    </row>
    <row r="4555" spans="1:6">
      <c r="A4555" s="2" t="s">
        <v>2032</v>
      </c>
      <c r="B4555" s="2" t="s">
        <v>210</v>
      </c>
      <c r="C4555" s="2" t="s">
        <v>6837</v>
      </c>
      <c r="D4555" s="2" t="s">
        <v>212</v>
      </c>
      <c r="E4555" s="2" t="s">
        <v>471</v>
      </c>
      <c r="F4555" s="3"/>
    </row>
    <row r="4556" spans="1:6">
      <c r="A4556" s="2" t="s">
        <v>2032</v>
      </c>
      <c r="B4556" s="2" t="s">
        <v>210</v>
      </c>
      <c r="C4556" s="2" t="s">
        <v>6837</v>
      </c>
      <c r="D4556" s="2" t="s">
        <v>212</v>
      </c>
      <c r="E4556" s="2" t="s">
        <v>471</v>
      </c>
      <c r="F4556" s="3"/>
    </row>
    <row r="4557" spans="1:6">
      <c r="A4557" s="2" t="s">
        <v>2032</v>
      </c>
      <c r="B4557" s="2" t="s">
        <v>210</v>
      </c>
      <c r="C4557" s="2" t="s">
        <v>6837</v>
      </c>
      <c r="D4557" s="2" t="s">
        <v>212</v>
      </c>
      <c r="E4557" s="2" t="s">
        <v>471</v>
      </c>
      <c r="F4557" s="3"/>
    </row>
    <row r="4558" spans="1:6">
      <c r="A4558" s="2" t="s">
        <v>6838</v>
      </c>
      <c r="B4558" s="2" t="s">
        <v>210</v>
      </c>
      <c r="C4558" s="2" t="s">
        <v>6839</v>
      </c>
      <c r="D4558" s="2" t="s">
        <v>212</v>
      </c>
      <c r="E4558" s="2" t="s">
        <v>226</v>
      </c>
      <c r="F4558" s="3"/>
    </row>
    <row r="4559" spans="1:6">
      <c r="A4559" s="2" t="s">
        <v>6840</v>
      </c>
      <c r="B4559" s="2" t="s">
        <v>210</v>
      </c>
      <c r="C4559" s="2" t="s">
        <v>6841</v>
      </c>
      <c r="D4559" s="2" t="s">
        <v>212</v>
      </c>
      <c r="E4559" s="2" t="s">
        <v>6842</v>
      </c>
      <c r="F4559" s="3"/>
    </row>
    <row r="4560" spans="1:6">
      <c r="A4560" s="2" t="s">
        <v>6843</v>
      </c>
      <c r="B4560" s="2" t="s">
        <v>210</v>
      </c>
      <c r="C4560" s="2" t="s">
        <v>6844</v>
      </c>
      <c r="D4560" s="2" t="s">
        <v>212</v>
      </c>
      <c r="E4560" s="2" t="s">
        <v>267</v>
      </c>
      <c r="F4560" s="3"/>
    </row>
    <row r="4561" spans="1:6">
      <c r="A4561" s="2" t="s">
        <v>6845</v>
      </c>
      <c r="B4561" s="2" t="s">
        <v>210</v>
      </c>
      <c r="C4561" s="2" t="s">
        <v>6846</v>
      </c>
      <c r="D4561" s="2" t="s">
        <v>212</v>
      </c>
      <c r="E4561" s="2" t="s">
        <v>267</v>
      </c>
      <c r="F4561" s="3"/>
    </row>
    <row r="4562" spans="1:6">
      <c r="A4562" s="2" t="s">
        <v>6847</v>
      </c>
      <c r="B4562" s="2" t="s">
        <v>210</v>
      </c>
      <c r="C4562" s="2" t="s">
        <v>6848</v>
      </c>
      <c r="D4562" s="2" t="s">
        <v>219</v>
      </c>
      <c r="E4562" s="2" t="s">
        <v>272</v>
      </c>
      <c r="F4562" s="3"/>
    </row>
    <row r="4563" spans="1:6">
      <c r="A4563" s="2" t="s">
        <v>6849</v>
      </c>
      <c r="B4563" s="2" t="s">
        <v>210</v>
      </c>
      <c r="C4563" s="2" t="s">
        <v>6848</v>
      </c>
      <c r="D4563" s="2" t="s">
        <v>219</v>
      </c>
      <c r="E4563" s="2" t="s">
        <v>327</v>
      </c>
      <c r="F4563" s="3"/>
    </row>
    <row r="4564" spans="1:6">
      <c r="A4564" s="2" t="s">
        <v>6850</v>
      </c>
      <c r="B4564" s="2" t="s">
        <v>210</v>
      </c>
      <c r="C4564" s="2" t="s">
        <v>6848</v>
      </c>
      <c r="D4564" s="2" t="s">
        <v>219</v>
      </c>
      <c r="E4564" s="2" t="s">
        <v>272</v>
      </c>
      <c r="F4564" s="3"/>
    </row>
    <row r="4565" spans="1:6">
      <c r="A4565" s="2" t="s">
        <v>6851</v>
      </c>
      <c r="B4565" s="2" t="s">
        <v>210</v>
      </c>
      <c r="C4565" s="2" t="s">
        <v>6848</v>
      </c>
      <c r="D4565" s="2" t="s">
        <v>219</v>
      </c>
      <c r="E4565" s="2" t="s">
        <v>272</v>
      </c>
      <c r="F4565" s="3"/>
    </row>
    <row r="4566" spans="1:6">
      <c r="A4566" s="2" t="s">
        <v>6852</v>
      </c>
      <c r="B4566" s="2" t="s">
        <v>210</v>
      </c>
      <c r="C4566" s="2" t="s">
        <v>6848</v>
      </c>
      <c r="D4566" s="2" t="s">
        <v>219</v>
      </c>
      <c r="E4566" s="2" t="s">
        <v>339</v>
      </c>
      <c r="F4566" s="3"/>
    </row>
    <row r="4567" spans="1:6">
      <c r="A4567" s="2" t="s">
        <v>6853</v>
      </c>
      <c r="B4567" s="2" t="s">
        <v>210</v>
      </c>
      <c r="C4567" s="2" t="s">
        <v>6848</v>
      </c>
      <c r="D4567" s="2" t="s">
        <v>219</v>
      </c>
      <c r="E4567" s="2" t="s">
        <v>389</v>
      </c>
      <c r="F4567" s="3"/>
    </row>
    <row r="4568" spans="1:6">
      <c r="A4568" s="2" t="s">
        <v>6854</v>
      </c>
      <c r="B4568" s="2" t="s">
        <v>210</v>
      </c>
      <c r="C4568" s="2" t="s">
        <v>6855</v>
      </c>
      <c r="D4568" s="2" t="s">
        <v>219</v>
      </c>
      <c r="E4568" s="2" t="s">
        <v>213</v>
      </c>
      <c r="F4568" s="3"/>
    </row>
    <row r="4569" spans="1:6">
      <c r="A4569" s="2" t="s">
        <v>6856</v>
      </c>
      <c r="B4569" s="2" t="s">
        <v>210</v>
      </c>
      <c r="C4569" s="2" t="s">
        <v>6857</v>
      </c>
      <c r="D4569" s="2" t="s">
        <v>586</v>
      </c>
      <c r="E4569" s="2" t="s">
        <v>2101</v>
      </c>
      <c r="F4569" s="3"/>
    </row>
    <row r="4570" spans="1:6">
      <c r="A4570" s="2" t="s">
        <v>6858</v>
      </c>
      <c r="B4570" s="2" t="s">
        <v>210</v>
      </c>
      <c r="C4570" s="2" t="s">
        <v>6857</v>
      </c>
      <c r="D4570" s="2" t="s">
        <v>586</v>
      </c>
      <c r="E4570" s="2" t="s">
        <v>997</v>
      </c>
      <c r="F4570" s="3"/>
    </row>
    <row r="4571" spans="1:6">
      <c r="A4571" s="2" t="s">
        <v>6859</v>
      </c>
      <c r="B4571" s="2" t="s">
        <v>210</v>
      </c>
      <c r="C4571" s="2" t="s">
        <v>6860</v>
      </c>
      <c r="D4571" s="2" t="s">
        <v>586</v>
      </c>
      <c r="E4571" s="2" t="s">
        <v>415</v>
      </c>
      <c r="F4571" s="3"/>
    </row>
    <row r="4572" spans="1:6">
      <c r="A4572" s="2" t="s">
        <v>6861</v>
      </c>
      <c r="B4572" s="2" t="s">
        <v>210</v>
      </c>
      <c r="C4572" s="2" t="s">
        <v>6862</v>
      </c>
      <c r="D4572" s="2" t="s">
        <v>586</v>
      </c>
      <c r="E4572" s="2" t="s">
        <v>386</v>
      </c>
      <c r="F4572" s="3"/>
    </row>
    <row r="4573" spans="1:6">
      <c r="A4573" s="2" t="s">
        <v>6863</v>
      </c>
      <c r="B4573" s="2" t="s">
        <v>210</v>
      </c>
      <c r="C4573" s="2" t="s">
        <v>6864</v>
      </c>
      <c r="D4573" s="2" t="s">
        <v>212</v>
      </c>
      <c r="E4573" s="2" t="s">
        <v>118</v>
      </c>
      <c r="F4573" s="3"/>
    </row>
    <row r="4574" spans="1:6">
      <c r="A4574" s="2" t="s">
        <v>6865</v>
      </c>
      <c r="B4574" s="2" t="s">
        <v>210</v>
      </c>
      <c r="C4574" s="2" t="s">
        <v>6866</v>
      </c>
      <c r="D4574" s="2" t="s">
        <v>212</v>
      </c>
      <c r="E4574" s="2" t="s">
        <v>490</v>
      </c>
      <c r="F4574" s="3"/>
    </row>
    <row r="4575" spans="1:6">
      <c r="A4575" s="2" t="s">
        <v>6867</v>
      </c>
      <c r="B4575" s="2" t="s">
        <v>210</v>
      </c>
      <c r="C4575" s="2" t="s">
        <v>6868</v>
      </c>
      <c r="D4575" s="2" t="s">
        <v>212</v>
      </c>
      <c r="E4575" s="2" t="s">
        <v>213</v>
      </c>
      <c r="F4575" s="3"/>
    </row>
    <row r="4576" spans="1:6">
      <c r="A4576" s="2" t="s">
        <v>3681</v>
      </c>
      <c r="B4576" s="2" t="s">
        <v>210</v>
      </c>
      <c r="C4576" s="2" t="s">
        <v>6869</v>
      </c>
      <c r="D4576" s="2" t="s">
        <v>212</v>
      </c>
      <c r="E4576" s="2" t="s">
        <v>1620</v>
      </c>
      <c r="F4576" s="3"/>
    </row>
    <row r="4577" spans="1:6">
      <c r="A4577" s="2" t="s">
        <v>3681</v>
      </c>
      <c r="B4577" s="2" t="s">
        <v>210</v>
      </c>
      <c r="C4577" s="2" t="s">
        <v>6869</v>
      </c>
      <c r="D4577" s="2" t="s">
        <v>212</v>
      </c>
      <c r="E4577" s="2" t="s">
        <v>1620</v>
      </c>
      <c r="F4577" s="3"/>
    </row>
    <row r="4578" spans="1:6">
      <c r="A4578" s="2" t="s">
        <v>3681</v>
      </c>
      <c r="B4578" s="2" t="s">
        <v>210</v>
      </c>
      <c r="C4578" s="2" t="s">
        <v>6869</v>
      </c>
      <c r="D4578" s="2" t="s">
        <v>212</v>
      </c>
      <c r="E4578" s="2" t="s">
        <v>1620</v>
      </c>
      <c r="F4578" s="3"/>
    </row>
    <row r="4579" spans="1:6">
      <c r="A4579" s="2" t="s">
        <v>6870</v>
      </c>
      <c r="B4579" s="2" t="s">
        <v>210</v>
      </c>
      <c r="C4579" s="2" t="s">
        <v>6871</v>
      </c>
      <c r="D4579" s="2" t="s">
        <v>212</v>
      </c>
      <c r="E4579" s="2" t="s">
        <v>1076</v>
      </c>
      <c r="F4579" s="3"/>
    </row>
    <row r="4580" spans="1:6">
      <c r="A4580" s="2" t="s">
        <v>6872</v>
      </c>
      <c r="B4580" s="2" t="s">
        <v>210</v>
      </c>
      <c r="C4580" s="2" t="s">
        <v>6873</v>
      </c>
      <c r="D4580" s="2" t="s">
        <v>212</v>
      </c>
      <c r="E4580" s="2" t="s">
        <v>1083</v>
      </c>
      <c r="F4580" s="3"/>
    </row>
    <row r="4581" spans="1:6">
      <c r="A4581" s="2" t="s">
        <v>6874</v>
      </c>
      <c r="B4581" s="2" t="s">
        <v>210</v>
      </c>
      <c r="C4581" s="2" t="s">
        <v>6875</v>
      </c>
      <c r="D4581" s="2" t="s">
        <v>212</v>
      </c>
      <c r="E4581" s="2" t="s">
        <v>1071</v>
      </c>
      <c r="F4581" s="3"/>
    </row>
    <row r="4582" spans="1:6">
      <c r="A4582" s="2" t="s">
        <v>6876</v>
      </c>
      <c r="B4582" s="2" t="s">
        <v>210</v>
      </c>
      <c r="C4582" s="2" t="s">
        <v>6877</v>
      </c>
      <c r="D4582" s="2" t="s">
        <v>212</v>
      </c>
      <c r="E4582" s="2" t="s">
        <v>213</v>
      </c>
      <c r="F4582" s="3"/>
    </row>
    <row r="4583" spans="1:6">
      <c r="A4583" s="2" t="s">
        <v>6878</v>
      </c>
      <c r="B4583" s="2" t="s">
        <v>210</v>
      </c>
      <c r="C4583" s="2" t="s">
        <v>6879</v>
      </c>
      <c r="D4583" s="2" t="s">
        <v>212</v>
      </c>
      <c r="E4583" s="2" t="s">
        <v>213</v>
      </c>
      <c r="F4583" s="3"/>
    </row>
    <row r="4584" spans="1:6">
      <c r="A4584" s="2" t="s">
        <v>6880</v>
      </c>
      <c r="B4584" s="2" t="s">
        <v>210</v>
      </c>
      <c r="C4584" s="2" t="s">
        <v>6881</v>
      </c>
      <c r="D4584" s="2" t="s">
        <v>219</v>
      </c>
      <c r="E4584" s="2" t="s">
        <v>241</v>
      </c>
      <c r="F4584" s="3"/>
    </row>
    <row r="4585" spans="1:6">
      <c r="A4585" s="2" t="s">
        <v>6882</v>
      </c>
      <c r="B4585" s="2" t="s">
        <v>210</v>
      </c>
      <c r="C4585" s="2" t="s">
        <v>6883</v>
      </c>
      <c r="D4585" s="2" t="s">
        <v>212</v>
      </c>
      <c r="E4585" s="2" t="s">
        <v>389</v>
      </c>
      <c r="F4585" s="3"/>
    </row>
    <row r="4586" spans="1:6">
      <c r="A4586" s="2" t="s">
        <v>6884</v>
      </c>
      <c r="B4586" s="2" t="s">
        <v>210</v>
      </c>
      <c r="C4586" s="2" t="s">
        <v>6883</v>
      </c>
      <c r="D4586" s="2" t="s">
        <v>212</v>
      </c>
      <c r="E4586" s="2" t="s">
        <v>1359</v>
      </c>
      <c r="F4586" s="3"/>
    </row>
    <row r="4587" spans="1:6">
      <c r="A4587" s="2" t="s">
        <v>6885</v>
      </c>
      <c r="B4587" s="2" t="s">
        <v>210</v>
      </c>
      <c r="C4587" s="2" t="s">
        <v>6886</v>
      </c>
      <c r="D4587" s="2" t="s">
        <v>212</v>
      </c>
      <c r="E4587" s="2" t="s">
        <v>241</v>
      </c>
      <c r="F4587" s="3"/>
    </row>
    <row r="4588" spans="1:6">
      <c r="A4588" s="2" t="s">
        <v>6887</v>
      </c>
      <c r="B4588" s="2" t="s">
        <v>210</v>
      </c>
      <c r="C4588" s="2" t="s">
        <v>6888</v>
      </c>
      <c r="D4588" s="2" t="s">
        <v>212</v>
      </c>
      <c r="E4588" s="2" t="s">
        <v>525</v>
      </c>
      <c r="F4588" s="3"/>
    </row>
    <row r="4589" spans="1:6">
      <c r="A4589" s="2" t="s">
        <v>6889</v>
      </c>
      <c r="B4589" s="2" t="s">
        <v>210</v>
      </c>
      <c r="C4589" s="2" t="s">
        <v>6890</v>
      </c>
      <c r="D4589" s="2" t="s">
        <v>212</v>
      </c>
      <c r="E4589" s="2" t="s">
        <v>525</v>
      </c>
      <c r="F4589" s="3"/>
    </row>
    <row r="4590" spans="1:6">
      <c r="A4590" s="2" t="s">
        <v>6891</v>
      </c>
      <c r="B4590" s="2" t="s">
        <v>210</v>
      </c>
      <c r="C4590" s="2" t="s">
        <v>6890</v>
      </c>
      <c r="D4590" s="2" t="s">
        <v>212</v>
      </c>
      <c r="E4590" s="2" t="s">
        <v>525</v>
      </c>
      <c r="F4590" s="3"/>
    </row>
    <row r="4591" spans="1:6">
      <c r="A4591" s="2" t="s">
        <v>6892</v>
      </c>
      <c r="B4591" s="2" t="s">
        <v>210</v>
      </c>
      <c r="C4591" s="2" t="s">
        <v>6893</v>
      </c>
      <c r="D4591" s="2" t="s">
        <v>212</v>
      </c>
      <c r="E4591" s="2" t="s">
        <v>525</v>
      </c>
      <c r="F4591" s="3"/>
    </row>
    <row r="4592" spans="1:6">
      <c r="A4592" s="2" t="s">
        <v>6894</v>
      </c>
      <c r="B4592" s="2" t="s">
        <v>210</v>
      </c>
      <c r="C4592" s="2" t="s">
        <v>6895</v>
      </c>
      <c r="D4592" s="2" t="s">
        <v>212</v>
      </c>
      <c r="E4592" s="2" t="s">
        <v>525</v>
      </c>
      <c r="F4592" s="3"/>
    </row>
    <row r="4593" spans="1:6">
      <c r="A4593" s="2" t="s">
        <v>6896</v>
      </c>
      <c r="B4593" s="2" t="s">
        <v>210</v>
      </c>
      <c r="C4593" s="2" t="s">
        <v>6897</v>
      </c>
      <c r="D4593" s="2" t="s">
        <v>212</v>
      </c>
      <c r="E4593" s="2" t="s">
        <v>525</v>
      </c>
      <c r="F4593" s="3"/>
    </row>
    <row r="4594" spans="1:6">
      <c r="A4594" s="2" t="s">
        <v>1147</v>
      </c>
      <c r="B4594" s="2" t="s">
        <v>210</v>
      </c>
      <c r="C4594" s="2" t="s">
        <v>6898</v>
      </c>
      <c r="D4594" s="2" t="s">
        <v>212</v>
      </c>
      <c r="E4594" s="2" t="s">
        <v>6899</v>
      </c>
      <c r="F4594" s="3"/>
    </row>
    <row r="4595" spans="1:6">
      <c r="A4595" s="2" t="s">
        <v>1027</v>
      </c>
      <c r="B4595" s="2" t="s">
        <v>210</v>
      </c>
      <c r="C4595" s="2" t="s">
        <v>6900</v>
      </c>
      <c r="D4595" s="2" t="s">
        <v>212</v>
      </c>
      <c r="E4595" s="2" t="s">
        <v>1951</v>
      </c>
      <c r="F4595" s="3"/>
    </row>
    <row r="4596" spans="1:6">
      <c r="A4596" s="2" t="s">
        <v>6901</v>
      </c>
      <c r="B4596" s="2" t="s">
        <v>210</v>
      </c>
      <c r="C4596" s="2" t="s">
        <v>6902</v>
      </c>
      <c r="D4596" s="2" t="s">
        <v>219</v>
      </c>
      <c r="E4596" s="2" t="s">
        <v>1945</v>
      </c>
      <c r="F4596" s="3"/>
    </row>
    <row r="4597" spans="1:6">
      <c r="A4597" s="2" t="s">
        <v>6903</v>
      </c>
      <c r="B4597" s="2" t="s">
        <v>210</v>
      </c>
      <c r="C4597" s="2" t="s">
        <v>6904</v>
      </c>
      <c r="D4597" s="2" t="s">
        <v>219</v>
      </c>
      <c r="E4597" s="2" t="s">
        <v>241</v>
      </c>
      <c r="F4597" s="3"/>
    </row>
    <row r="4598" spans="1:6">
      <c r="A4598" s="2"/>
      <c r="B4598" s="2" t="s">
        <v>210</v>
      </c>
      <c r="C4598" s="2" t="s">
        <v>6904</v>
      </c>
      <c r="D4598" s="2" t="s">
        <v>219</v>
      </c>
      <c r="E4598" s="2" t="s">
        <v>1243</v>
      </c>
      <c r="F4598" s="3"/>
    </row>
    <row r="4599" spans="1:6">
      <c r="A4599" s="2"/>
      <c r="B4599" s="2" t="s">
        <v>210</v>
      </c>
      <c r="C4599" s="2" t="s">
        <v>6904</v>
      </c>
      <c r="D4599" s="2" t="s">
        <v>219</v>
      </c>
      <c r="E4599" s="2" t="s">
        <v>1243</v>
      </c>
      <c r="F4599" s="3"/>
    </row>
    <row r="4600" spans="1:6">
      <c r="A4600" s="2"/>
      <c r="B4600" s="2" t="s">
        <v>210</v>
      </c>
      <c r="C4600" s="2" t="s">
        <v>6904</v>
      </c>
      <c r="D4600" s="2" t="s">
        <v>219</v>
      </c>
      <c r="E4600" s="2" t="s">
        <v>226</v>
      </c>
      <c r="F4600" s="3"/>
    </row>
    <row r="4601" spans="1:6">
      <c r="A4601" s="2" t="s">
        <v>6905</v>
      </c>
      <c r="B4601" s="2" t="s">
        <v>210</v>
      </c>
      <c r="C4601" s="2" t="s">
        <v>6906</v>
      </c>
      <c r="D4601" s="2" t="s">
        <v>219</v>
      </c>
      <c r="E4601" s="2" t="s">
        <v>272</v>
      </c>
      <c r="F4601" s="3"/>
    </row>
    <row r="4602" spans="1:6">
      <c r="A4602" s="2"/>
      <c r="B4602" s="2" t="s">
        <v>210</v>
      </c>
      <c r="C4602" s="2" t="s">
        <v>6907</v>
      </c>
      <c r="D4602" s="2" t="s">
        <v>219</v>
      </c>
      <c r="E4602" s="2" t="s">
        <v>226</v>
      </c>
      <c r="F4602" s="3"/>
    </row>
    <row r="4603" spans="1:6">
      <c r="A4603" s="2" t="s">
        <v>6908</v>
      </c>
      <c r="B4603" s="2" t="s">
        <v>210</v>
      </c>
      <c r="C4603" s="2" t="s">
        <v>6909</v>
      </c>
      <c r="D4603" s="2" t="s">
        <v>212</v>
      </c>
      <c r="E4603" s="2" t="s">
        <v>241</v>
      </c>
      <c r="F4603" s="3"/>
    </row>
    <row r="4604" spans="1:6">
      <c r="A4604" s="2" t="s">
        <v>6910</v>
      </c>
      <c r="B4604" s="2" t="s">
        <v>210</v>
      </c>
      <c r="C4604" s="2" t="s">
        <v>6911</v>
      </c>
      <c r="D4604" s="2" t="s">
        <v>212</v>
      </c>
      <c r="E4604" s="2" t="s">
        <v>415</v>
      </c>
      <c r="F4604" s="3"/>
    </row>
    <row r="4605" spans="1:6">
      <c r="A4605" s="2" t="s">
        <v>6912</v>
      </c>
      <c r="B4605" s="2" t="s">
        <v>210</v>
      </c>
      <c r="C4605" s="2" t="s">
        <v>6913</v>
      </c>
      <c r="D4605" s="2" t="s">
        <v>212</v>
      </c>
      <c r="E4605" s="2" t="s">
        <v>241</v>
      </c>
      <c r="F4605" s="3"/>
    </row>
    <row r="4606" spans="1:6">
      <c r="A4606" s="2" t="s">
        <v>6914</v>
      </c>
      <c r="B4606" s="2" t="s">
        <v>210</v>
      </c>
      <c r="C4606" s="2" t="s">
        <v>6915</v>
      </c>
      <c r="D4606" s="2" t="s">
        <v>212</v>
      </c>
      <c r="E4606" s="2" t="s">
        <v>241</v>
      </c>
      <c r="F4606" s="3"/>
    </row>
    <row r="4607" spans="1:6">
      <c r="A4607" s="2" t="s">
        <v>6916</v>
      </c>
      <c r="B4607" s="2" t="s">
        <v>210</v>
      </c>
      <c r="C4607" s="2" t="s">
        <v>6917</v>
      </c>
      <c r="D4607" s="2" t="s">
        <v>212</v>
      </c>
      <c r="E4607" s="2" t="s">
        <v>241</v>
      </c>
      <c r="F4607" s="3"/>
    </row>
    <row r="4608" spans="1:6" ht="30">
      <c r="A4608" s="2" t="s">
        <v>6918</v>
      </c>
      <c r="B4608" s="2" t="s">
        <v>210</v>
      </c>
      <c r="C4608" s="4" t="s">
        <v>6919</v>
      </c>
      <c r="D4608" s="2" t="s">
        <v>212</v>
      </c>
      <c r="E4608" s="2" t="s">
        <v>258</v>
      </c>
      <c r="F4608" s="3"/>
    </row>
    <row r="4609" spans="1:6">
      <c r="A4609" s="2" t="s">
        <v>6920</v>
      </c>
      <c r="B4609" s="2" t="s">
        <v>210</v>
      </c>
      <c r="C4609" s="2" t="s">
        <v>6921</v>
      </c>
      <c r="D4609" s="2" t="s">
        <v>212</v>
      </c>
      <c r="E4609" s="2" t="s">
        <v>258</v>
      </c>
      <c r="F4609" s="3"/>
    </row>
    <row r="4610" spans="1:6">
      <c r="A4610" s="2" t="s">
        <v>6922</v>
      </c>
      <c r="B4610" s="2" t="s">
        <v>210</v>
      </c>
      <c r="C4610" s="2" t="s">
        <v>6923</v>
      </c>
      <c r="D4610" s="2" t="s">
        <v>212</v>
      </c>
      <c r="E4610" s="2" t="s">
        <v>258</v>
      </c>
      <c r="F4610" s="3"/>
    </row>
    <row r="4611" spans="1:6">
      <c r="A4611" s="2" t="s">
        <v>6924</v>
      </c>
      <c r="B4611" s="2" t="s">
        <v>210</v>
      </c>
      <c r="C4611" s="2" t="s">
        <v>6925</v>
      </c>
      <c r="D4611" s="2" t="s">
        <v>212</v>
      </c>
      <c r="E4611" s="2" t="s">
        <v>258</v>
      </c>
      <c r="F4611" s="3"/>
    </row>
    <row r="4612" spans="1:6">
      <c r="A4612" s="2" t="s">
        <v>6926</v>
      </c>
      <c r="B4612" s="2" t="s">
        <v>210</v>
      </c>
      <c r="C4612" s="2" t="s">
        <v>6927</v>
      </c>
      <c r="D4612" s="2" t="s">
        <v>212</v>
      </c>
      <c r="E4612" s="2" t="s">
        <v>272</v>
      </c>
      <c r="F4612" s="3"/>
    </row>
    <row r="4613" spans="1:6">
      <c r="A4613" s="2" t="s">
        <v>6928</v>
      </c>
      <c r="B4613" s="2" t="s">
        <v>210</v>
      </c>
      <c r="C4613" s="2" t="s">
        <v>6929</v>
      </c>
      <c r="D4613" s="2" t="s">
        <v>212</v>
      </c>
      <c r="E4613" s="2" t="s">
        <v>415</v>
      </c>
      <c r="F4613" s="3"/>
    </row>
    <row r="4614" spans="1:6">
      <c r="A4614" s="2" t="s">
        <v>6930</v>
      </c>
      <c r="B4614" s="2" t="s">
        <v>210</v>
      </c>
      <c r="C4614" s="2" t="s">
        <v>6931</v>
      </c>
      <c r="D4614" s="2" t="s">
        <v>212</v>
      </c>
      <c r="E4614" s="2" t="s">
        <v>415</v>
      </c>
      <c r="F4614" s="3"/>
    </row>
    <row r="4615" spans="1:6">
      <c r="A4615" s="2" t="s">
        <v>6932</v>
      </c>
      <c r="B4615" s="2" t="s">
        <v>210</v>
      </c>
      <c r="C4615" s="2" t="s">
        <v>6933</v>
      </c>
      <c r="D4615" s="2" t="s">
        <v>212</v>
      </c>
      <c r="E4615" s="2" t="s">
        <v>415</v>
      </c>
      <c r="F4615" s="3"/>
    </row>
    <row r="4616" spans="1:6">
      <c r="A4616" s="2" t="s">
        <v>6934</v>
      </c>
      <c r="B4616" s="2" t="s">
        <v>210</v>
      </c>
      <c r="C4616" s="2" t="s">
        <v>6935</v>
      </c>
      <c r="D4616" s="2" t="s">
        <v>212</v>
      </c>
      <c r="E4616" s="2" t="s">
        <v>241</v>
      </c>
      <c r="F4616" s="3"/>
    </row>
    <row r="4617" spans="1:6">
      <c r="A4617" s="2" t="s">
        <v>6936</v>
      </c>
      <c r="B4617" s="2" t="s">
        <v>210</v>
      </c>
      <c r="C4617" s="2" t="s">
        <v>6937</v>
      </c>
      <c r="D4617" s="2" t="s">
        <v>212</v>
      </c>
      <c r="E4617" s="2" t="s">
        <v>267</v>
      </c>
      <c r="F4617" s="3"/>
    </row>
    <row r="4618" spans="1:6">
      <c r="A4618" s="2" t="s">
        <v>6938</v>
      </c>
      <c r="B4618" s="2" t="s">
        <v>210</v>
      </c>
      <c r="C4618" s="2" t="s">
        <v>6939</v>
      </c>
      <c r="D4618" s="2" t="s">
        <v>212</v>
      </c>
      <c r="E4618" s="2" t="s">
        <v>327</v>
      </c>
      <c r="F4618" s="3"/>
    </row>
    <row r="4619" spans="1:6">
      <c r="A4619" s="2" t="s">
        <v>6940</v>
      </c>
      <c r="B4619" s="2" t="s">
        <v>210</v>
      </c>
      <c r="C4619" s="2" t="s">
        <v>6941</v>
      </c>
      <c r="D4619" s="2" t="s">
        <v>212</v>
      </c>
      <c r="E4619" s="2" t="s">
        <v>327</v>
      </c>
      <c r="F4619" s="3"/>
    </row>
    <row r="4620" spans="1:6">
      <c r="A4620" s="2" t="s">
        <v>6942</v>
      </c>
      <c r="B4620" s="2" t="s">
        <v>210</v>
      </c>
      <c r="C4620" s="2" t="s">
        <v>6943</v>
      </c>
      <c r="D4620" s="2" t="s">
        <v>212</v>
      </c>
      <c r="E4620" s="2" t="s">
        <v>327</v>
      </c>
      <c r="F4620" s="3"/>
    </row>
    <row r="4621" spans="1:6">
      <c r="A4621" s="2" t="s">
        <v>6944</v>
      </c>
      <c r="B4621" s="2" t="s">
        <v>210</v>
      </c>
      <c r="C4621" s="2" t="s">
        <v>6945</v>
      </c>
      <c r="D4621" s="2" t="s">
        <v>212</v>
      </c>
      <c r="E4621" s="2" t="s">
        <v>327</v>
      </c>
      <c r="F4621" s="3"/>
    </row>
    <row r="4622" spans="1:6">
      <c r="A4622" s="2" t="s">
        <v>6946</v>
      </c>
      <c r="B4622" s="2" t="s">
        <v>210</v>
      </c>
      <c r="C4622" s="2" t="s">
        <v>6947</v>
      </c>
      <c r="D4622" s="2" t="s">
        <v>212</v>
      </c>
      <c r="E4622" s="2" t="s">
        <v>327</v>
      </c>
      <c r="F4622" s="3"/>
    </row>
    <row r="4623" spans="1:6">
      <c r="A4623" s="2" t="s">
        <v>6948</v>
      </c>
      <c r="B4623" s="2" t="s">
        <v>210</v>
      </c>
      <c r="C4623" s="2" t="s">
        <v>6949</v>
      </c>
      <c r="D4623" s="2" t="s">
        <v>212</v>
      </c>
      <c r="E4623" s="2" t="s">
        <v>415</v>
      </c>
      <c r="F4623" s="3"/>
    </row>
    <row r="4624" spans="1:6">
      <c r="A4624" s="2" t="s">
        <v>6950</v>
      </c>
      <c r="B4624" s="2" t="s">
        <v>210</v>
      </c>
      <c r="C4624" s="2" t="s">
        <v>6951</v>
      </c>
      <c r="D4624" s="2" t="s">
        <v>212</v>
      </c>
      <c r="E4624" s="2" t="s">
        <v>241</v>
      </c>
      <c r="F4624" s="3"/>
    </row>
    <row r="4625" spans="1:6">
      <c r="A4625" s="2" t="s">
        <v>6952</v>
      </c>
      <c r="B4625" s="2" t="s">
        <v>210</v>
      </c>
      <c r="C4625" s="2" t="s">
        <v>6953</v>
      </c>
      <c r="D4625" s="2" t="s">
        <v>212</v>
      </c>
      <c r="E4625" s="2" t="s">
        <v>415</v>
      </c>
      <c r="F4625" s="3"/>
    </row>
    <row r="4626" spans="1:6">
      <c r="A4626" s="2" t="s">
        <v>6954</v>
      </c>
      <c r="B4626" s="2" t="s">
        <v>210</v>
      </c>
      <c r="C4626" s="2" t="s">
        <v>6955</v>
      </c>
      <c r="D4626" s="2" t="s">
        <v>212</v>
      </c>
      <c r="E4626" s="2" t="s">
        <v>415</v>
      </c>
      <c r="F4626" s="3"/>
    </row>
    <row r="4627" spans="1:6">
      <c r="A4627" s="2" t="s">
        <v>6956</v>
      </c>
      <c r="B4627" s="2" t="s">
        <v>210</v>
      </c>
      <c r="C4627" s="2" t="s">
        <v>6957</v>
      </c>
      <c r="D4627" s="2" t="s">
        <v>212</v>
      </c>
      <c r="E4627" s="2" t="s">
        <v>241</v>
      </c>
      <c r="F4627" s="3"/>
    </row>
    <row r="4628" spans="1:6">
      <c r="A4628" s="2" t="s">
        <v>6958</v>
      </c>
      <c r="B4628" s="2" t="s">
        <v>210</v>
      </c>
      <c r="C4628" s="2" t="s">
        <v>6959</v>
      </c>
      <c r="D4628" s="2" t="s">
        <v>212</v>
      </c>
      <c r="E4628" s="2" t="s">
        <v>415</v>
      </c>
      <c r="F4628" s="3"/>
    </row>
    <row r="4629" spans="1:6">
      <c r="A4629" s="2" t="s">
        <v>4987</v>
      </c>
      <c r="B4629" s="2" t="s">
        <v>210</v>
      </c>
      <c r="C4629" s="2" t="s">
        <v>6960</v>
      </c>
      <c r="D4629" s="2" t="s">
        <v>212</v>
      </c>
      <c r="E4629" s="2" t="s">
        <v>415</v>
      </c>
      <c r="F4629" s="3"/>
    </row>
    <row r="4630" spans="1:6">
      <c r="A4630" s="2" t="s">
        <v>6961</v>
      </c>
      <c r="B4630" s="2" t="s">
        <v>210</v>
      </c>
      <c r="C4630" s="2" t="s">
        <v>6962</v>
      </c>
      <c r="D4630" s="2" t="s">
        <v>212</v>
      </c>
      <c r="E4630" s="2" t="s">
        <v>327</v>
      </c>
      <c r="F4630" s="3"/>
    </row>
    <row r="4631" spans="1:6">
      <c r="A4631" s="2" t="s">
        <v>6963</v>
      </c>
      <c r="B4631" s="2" t="s">
        <v>210</v>
      </c>
      <c r="C4631" s="2" t="s">
        <v>6964</v>
      </c>
      <c r="D4631" s="2" t="s">
        <v>212</v>
      </c>
      <c r="E4631" s="2" t="s">
        <v>272</v>
      </c>
      <c r="F4631" s="3"/>
    </row>
    <row r="4632" spans="1:6">
      <c r="A4632" s="2" t="s">
        <v>6965</v>
      </c>
      <c r="B4632" s="2" t="s">
        <v>210</v>
      </c>
      <c r="C4632" s="2" t="s">
        <v>6966</v>
      </c>
      <c r="D4632" s="2" t="s">
        <v>212</v>
      </c>
      <c r="E4632" s="2" t="s">
        <v>272</v>
      </c>
      <c r="F4632" s="3"/>
    </row>
    <row r="4633" spans="1:6">
      <c r="A4633" s="2" t="s">
        <v>6967</v>
      </c>
      <c r="B4633" s="2" t="s">
        <v>210</v>
      </c>
      <c r="C4633" s="2" t="s">
        <v>6968</v>
      </c>
      <c r="D4633" s="2" t="s">
        <v>212</v>
      </c>
      <c r="E4633" s="2" t="s">
        <v>415</v>
      </c>
      <c r="F4633" s="3"/>
    </row>
    <row r="4634" spans="1:6">
      <c r="A4634" s="2" t="s">
        <v>6969</v>
      </c>
      <c r="B4634" s="2" t="s">
        <v>210</v>
      </c>
      <c r="C4634" s="2" t="s">
        <v>6970</v>
      </c>
      <c r="D4634" s="2" t="s">
        <v>212</v>
      </c>
      <c r="E4634" s="2" t="s">
        <v>415</v>
      </c>
      <c r="F4634" s="3"/>
    </row>
    <row r="4635" spans="1:6">
      <c r="A4635" s="2" t="s">
        <v>6971</v>
      </c>
      <c r="B4635" s="2" t="s">
        <v>210</v>
      </c>
      <c r="C4635" s="2" t="s">
        <v>6972</v>
      </c>
      <c r="D4635" s="2" t="s">
        <v>212</v>
      </c>
      <c r="E4635" s="2" t="s">
        <v>241</v>
      </c>
      <c r="F4635" s="3"/>
    </row>
    <row r="4636" spans="1:6">
      <c r="A4636" s="2" t="s">
        <v>6973</v>
      </c>
      <c r="B4636" s="2" t="s">
        <v>210</v>
      </c>
      <c r="C4636" s="2" t="s">
        <v>6974</v>
      </c>
      <c r="D4636" s="2" t="s">
        <v>212</v>
      </c>
      <c r="E4636" s="2" t="s">
        <v>241</v>
      </c>
      <c r="F4636" s="3"/>
    </row>
    <row r="4637" spans="1:6">
      <c r="A4637" s="2" t="s">
        <v>6975</v>
      </c>
      <c r="B4637" s="2" t="s">
        <v>210</v>
      </c>
      <c r="C4637" s="2" t="s">
        <v>6976</v>
      </c>
      <c r="D4637" s="2" t="s">
        <v>212</v>
      </c>
      <c r="E4637" s="2" t="s">
        <v>258</v>
      </c>
      <c r="F4637" s="3"/>
    </row>
    <row r="4638" spans="1:6">
      <c r="A4638" s="2" t="s">
        <v>6977</v>
      </c>
      <c r="B4638" s="2" t="s">
        <v>210</v>
      </c>
      <c r="C4638" s="2" t="s">
        <v>6978</v>
      </c>
      <c r="D4638" s="2" t="s">
        <v>212</v>
      </c>
      <c r="E4638" s="2" t="s">
        <v>272</v>
      </c>
      <c r="F4638" s="3"/>
    </row>
    <row r="4639" spans="1:6">
      <c r="A4639" s="2" t="s">
        <v>6979</v>
      </c>
      <c r="B4639" s="2" t="s">
        <v>210</v>
      </c>
      <c r="C4639" s="2" t="s">
        <v>6980</v>
      </c>
      <c r="D4639" s="2" t="s">
        <v>219</v>
      </c>
      <c r="E4639" s="2" t="s">
        <v>6981</v>
      </c>
      <c r="F4639" s="3"/>
    </row>
    <row r="4640" spans="1:6">
      <c r="A4640" s="2" t="s">
        <v>6982</v>
      </c>
      <c r="B4640" s="2" t="s">
        <v>210</v>
      </c>
      <c r="C4640" s="2" t="s">
        <v>6980</v>
      </c>
      <c r="D4640" s="2" t="s">
        <v>219</v>
      </c>
      <c r="E4640" s="2" t="s">
        <v>2972</v>
      </c>
      <c r="F4640" s="3"/>
    </row>
    <row r="4641" spans="1:6">
      <c r="A4641" s="2" t="s">
        <v>6983</v>
      </c>
      <c r="B4641" s="2" t="s">
        <v>210</v>
      </c>
      <c r="C4641" s="2" t="s">
        <v>6984</v>
      </c>
      <c r="D4641" s="2" t="s">
        <v>212</v>
      </c>
      <c r="E4641" s="2" t="s">
        <v>241</v>
      </c>
      <c r="F4641" s="3"/>
    </row>
    <row r="4642" spans="1:6">
      <c r="A4642" s="2" t="s">
        <v>6985</v>
      </c>
      <c r="B4642" s="2" t="s">
        <v>210</v>
      </c>
      <c r="C4642" s="2" t="s">
        <v>6986</v>
      </c>
      <c r="D4642" s="2" t="s">
        <v>212</v>
      </c>
      <c r="E4642" s="2" t="s">
        <v>327</v>
      </c>
      <c r="F4642" s="3"/>
    </row>
    <row r="4643" spans="1:6">
      <c r="A4643" s="2" t="s">
        <v>6987</v>
      </c>
      <c r="B4643" s="2" t="s">
        <v>210</v>
      </c>
      <c r="C4643" s="2" t="s">
        <v>6988</v>
      </c>
      <c r="D4643" s="2" t="s">
        <v>212</v>
      </c>
      <c r="E4643" s="2" t="s">
        <v>327</v>
      </c>
      <c r="F4643" s="3"/>
    </row>
    <row r="4644" spans="1:6">
      <c r="A4644" s="2" t="s">
        <v>6989</v>
      </c>
      <c r="B4644" s="2" t="s">
        <v>210</v>
      </c>
      <c r="C4644" s="2" t="s">
        <v>6990</v>
      </c>
      <c r="D4644" s="2" t="s">
        <v>212</v>
      </c>
      <c r="E4644" s="2" t="s">
        <v>1354</v>
      </c>
      <c r="F4644" s="3"/>
    </row>
    <row r="4645" spans="1:6">
      <c r="A4645" s="2" t="s">
        <v>6991</v>
      </c>
      <c r="B4645" s="2" t="s">
        <v>210</v>
      </c>
      <c r="C4645" s="2" t="s">
        <v>6992</v>
      </c>
      <c r="D4645" s="2" t="s">
        <v>212</v>
      </c>
      <c r="E4645" s="2" t="s">
        <v>327</v>
      </c>
      <c r="F4645" s="3"/>
    </row>
    <row r="4646" spans="1:6">
      <c r="A4646" s="2" t="s">
        <v>6993</v>
      </c>
      <c r="B4646" s="2" t="s">
        <v>210</v>
      </c>
      <c r="C4646" s="2" t="s">
        <v>6994</v>
      </c>
      <c r="D4646" s="2" t="s">
        <v>212</v>
      </c>
      <c r="E4646" s="2" t="s">
        <v>327</v>
      </c>
      <c r="F4646" s="3"/>
    </row>
    <row r="4647" spans="1:6">
      <c r="A4647" s="2" t="s">
        <v>6995</v>
      </c>
      <c r="B4647" s="2" t="s">
        <v>210</v>
      </c>
      <c r="C4647" s="2" t="s">
        <v>6996</v>
      </c>
      <c r="D4647" s="2" t="s">
        <v>212</v>
      </c>
      <c r="E4647" s="2" t="s">
        <v>415</v>
      </c>
      <c r="F4647" s="3"/>
    </row>
    <row r="4648" spans="1:6">
      <c r="A4648" s="2" t="s">
        <v>6997</v>
      </c>
      <c r="B4648" s="2" t="s">
        <v>210</v>
      </c>
      <c r="C4648" s="2" t="s">
        <v>6998</v>
      </c>
      <c r="D4648" s="2" t="s">
        <v>212</v>
      </c>
      <c r="E4648" s="2" t="s">
        <v>241</v>
      </c>
      <c r="F4648" s="3"/>
    </row>
    <row r="4649" spans="1:6">
      <c r="A4649" s="2" t="s">
        <v>6999</v>
      </c>
      <c r="B4649" s="2" t="s">
        <v>210</v>
      </c>
      <c r="C4649" s="2" t="s">
        <v>7000</v>
      </c>
      <c r="D4649" s="2" t="s">
        <v>212</v>
      </c>
      <c r="E4649" s="2" t="s">
        <v>327</v>
      </c>
      <c r="F4649" s="3"/>
    </row>
    <row r="4650" spans="1:6">
      <c r="A4650" s="2" t="s">
        <v>7001</v>
      </c>
      <c r="B4650" s="2" t="s">
        <v>210</v>
      </c>
      <c r="C4650" s="2" t="s">
        <v>7002</v>
      </c>
      <c r="D4650" s="2" t="s">
        <v>212</v>
      </c>
      <c r="E4650" s="2" t="s">
        <v>7003</v>
      </c>
      <c r="F4650" s="3"/>
    </row>
    <row r="4651" spans="1:6">
      <c r="A4651" s="2" t="s">
        <v>7004</v>
      </c>
      <c r="B4651" s="2" t="s">
        <v>210</v>
      </c>
      <c r="C4651" s="2" t="s">
        <v>7005</v>
      </c>
      <c r="D4651" s="2" t="s">
        <v>219</v>
      </c>
      <c r="E4651" s="2" t="s">
        <v>1972</v>
      </c>
      <c r="F4651" s="3"/>
    </row>
    <row r="4652" spans="1:6">
      <c r="A4652" s="2" t="s">
        <v>7006</v>
      </c>
      <c r="B4652" s="2" t="s">
        <v>210</v>
      </c>
      <c r="C4652" s="2" t="s">
        <v>7007</v>
      </c>
      <c r="D4652" s="2" t="s">
        <v>212</v>
      </c>
      <c r="E4652" s="2" t="s">
        <v>7008</v>
      </c>
      <c r="F4652" s="3"/>
    </row>
    <row r="4653" spans="1:6">
      <c r="A4653" s="2" t="s">
        <v>7009</v>
      </c>
      <c r="B4653" s="2" t="s">
        <v>210</v>
      </c>
      <c r="C4653" s="2" t="s">
        <v>7010</v>
      </c>
      <c r="D4653" s="2" t="s">
        <v>212</v>
      </c>
      <c r="E4653" s="2" t="s">
        <v>301</v>
      </c>
      <c r="F4653" s="3"/>
    </row>
    <row r="4654" spans="1:6">
      <c r="A4654" s="2" t="s">
        <v>1568</v>
      </c>
      <c r="B4654" s="2" t="s">
        <v>210</v>
      </c>
      <c r="C4654" s="2" t="s">
        <v>7011</v>
      </c>
      <c r="D4654" s="2" t="s">
        <v>212</v>
      </c>
      <c r="E4654" s="2" t="s">
        <v>415</v>
      </c>
      <c r="F4654" s="3"/>
    </row>
    <row r="4655" spans="1:6">
      <c r="A4655" s="2" t="s">
        <v>7012</v>
      </c>
      <c r="B4655" s="2" t="s">
        <v>210</v>
      </c>
      <c r="C4655" s="2" t="s">
        <v>7013</v>
      </c>
      <c r="D4655" s="2" t="s">
        <v>212</v>
      </c>
      <c r="E4655" s="2" t="s">
        <v>950</v>
      </c>
      <c r="F4655" s="3"/>
    </row>
    <row r="4656" spans="1:6">
      <c r="A4656" s="2" t="s">
        <v>7014</v>
      </c>
      <c r="B4656" s="2" t="s">
        <v>210</v>
      </c>
      <c r="C4656" s="2" t="s">
        <v>7013</v>
      </c>
      <c r="D4656" s="2" t="s">
        <v>212</v>
      </c>
      <c r="E4656" s="2" t="s">
        <v>396</v>
      </c>
      <c r="F4656" s="3"/>
    </row>
    <row r="4657" spans="1:6">
      <c r="A4657" s="2" t="s">
        <v>7015</v>
      </c>
      <c r="B4657" s="2" t="s">
        <v>210</v>
      </c>
      <c r="C4657" s="2" t="s">
        <v>7013</v>
      </c>
      <c r="D4657" s="2" t="s">
        <v>212</v>
      </c>
      <c r="E4657" s="2" t="s">
        <v>1945</v>
      </c>
      <c r="F4657" s="3"/>
    </row>
    <row r="4658" spans="1:6">
      <c r="A4658" s="2" t="s">
        <v>7016</v>
      </c>
      <c r="B4658" s="2" t="s">
        <v>210</v>
      </c>
      <c r="C4658" s="2" t="s">
        <v>7013</v>
      </c>
      <c r="D4658" s="2" t="s">
        <v>212</v>
      </c>
      <c r="E4658" s="2" t="s">
        <v>272</v>
      </c>
      <c r="F4658" s="3"/>
    </row>
    <row r="4659" spans="1:6">
      <c r="A4659" s="2" t="s">
        <v>7017</v>
      </c>
      <c r="B4659" s="2" t="s">
        <v>210</v>
      </c>
      <c r="C4659" s="2" t="s">
        <v>7013</v>
      </c>
      <c r="D4659" s="2" t="s">
        <v>212</v>
      </c>
      <c r="E4659" s="2" t="s">
        <v>213</v>
      </c>
      <c r="F4659" s="3"/>
    </row>
    <row r="4660" spans="1:6">
      <c r="A4660" s="2" t="s">
        <v>7018</v>
      </c>
      <c r="B4660" s="2" t="s">
        <v>210</v>
      </c>
      <c r="C4660" s="2" t="s">
        <v>7013</v>
      </c>
      <c r="D4660" s="2" t="s">
        <v>212</v>
      </c>
      <c r="E4660" s="2" t="s">
        <v>389</v>
      </c>
      <c r="F4660" s="3"/>
    </row>
    <row r="4661" spans="1:6">
      <c r="A4661" s="2" t="s">
        <v>7019</v>
      </c>
      <c r="B4661" s="2" t="s">
        <v>210</v>
      </c>
      <c r="C4661" s="2" t="s">
        <v>7013</v>
      </c>
      <c r="D4661" s="2" t="s">
        <v>212</v>
      </c>
      <c r="E4661" s="2" t="s">
        <v>950</v>
      </c>
      <c r="F4661" s="3"/>
    </row>
    <row r="4662" spans="1:6">
      <c r="A4662" s="2" t="s">
        <v>7020</v>
      </c>
      <c r="B4662" s="2" t="s">
        <v>210</v>
      </c>
      <c r="C4662" s="2" t="s">
        <v>7013</v>
      </c>
      <c r="D4662" s="2" t="s">
        <v>212</v>
      </c>
      <c r="E4662" s="2" t="s">
        <v>339</v>
      </c>
      <c r="F4662" s="3"/>
    </row>
    <row r="4663" spans="1:6">
      <c r="A4663" s="2" t="s">
        <v>7021</v>
      </c>
      <c r="B4663" s="2" t="s">
        <v>210</v>
      </c>
      <c r="C4663" s="2" t="s">
        <v>7013</v>
      </c>
      <c r="D4663" s="2" t="s">
        <v>212</v>
      </c>
      <c r="E4663" s="2" t="s">
        <v>258</v>
      </c>
      <c r="F4663" s="3"/>
    </row>
    <row r="4664" spans="1:6">
      <c r="A4664" s="2" t="s">
        <v>3850</v>
      </c>
      <c r="B4664" s="2" t="s">
        <v>210</v>
      </c>
      <c r="C4664" s="2" t="s">
        <v>7013</v>
      </c>
      <c r="D4664" s="2" t="s">
        <v>212</v>
      </c>
      <c r="E4664" s="2" t="s">
        <v>7022</v>
      </c>
      <c r="F4664" s="3"/>
    </row>
    <row r="4665" spans="1:6">
      <c r="A4665" s="2" t="s">
        <v>7023</v>
      </c>
      <c r="B4665" s="2" t="s">
        <v>210</v>
      </c>
      <c r="C4665" s="2" t="s">
        <v>7013</v>
      </c>
      <c r="D4665" s="2" t="s">
        <v>212</v>
      </c>
      <c r="E4665" s="2" t="s">
        <v>1620</v>
      </c>
      <c r="F4665" s="3"/>
    </row>
    <row r="4666" spans="1:6">
      <c r="A4666" s="2" t="s">
        <v>7024</v>
      </c>
      <c r="B4666" s="2" t="s">
        <v>210</v>
      </c>
      <c r="C4666" s="2" t="s">
        <v>7013</v>
      </c>
      <c r="D4666" s="2" t="s">
        <v>212</v>
      </c>
      <c r="E4666" s="2" t="s">
        <v>2163</v>
      </c>
      <c r="F4666" s="3"/>
    </row>
    <row r="4667" spans="1:6">
      <c r="A4667" s="2" t="s">
        <v>7025</v>
      </c>
      <c r="B4667" s="2" t="s">
        <v>210</v>
      </c>
      <c r="C4667" s="2" t="s">
        <v>7013</v>
      </c>
      <c r="D4667" s="2" t="s">
        <v>212</v>
      </c>
      <c r="E4667" s="2" t="s">
        <v>2056</v>
      </c>
      <c r="F4667" s="3"/>
    </row>
    <row r="4668" spans="1:6">
      <c r="A4668" s="2" t="s">
        <v>7026</v>
      </c>
      <c r="B4668" s="2" t="s">
        <v>210</v>
      </c>
      <c r="C4668" s="2" t="s">
        <v>7027</v>
      </c>
      <c r="D4668" s="2" t="s">
        <v>212</v>
      </c>
      <c r="E4668" s="2" t="s">
        <v>241</v>
      </c>
      <c r="F4668" s="3"/>
    </row>
    <row r="4669" spans="1:6">
      <c r="A4669" s="2" t="s">
        <v>7028</v>
      </c>
      <c r="B4669" s="2" t="s">
        <v>210</v>
      </c>
      <c r="C4669" s="2" t="s">
        <v>7027</v>
      </c>
      <c r="D4669" s="2" t="s">
        <v>212</v>
      </c>
      <c r="E4669" s="2" t="s">
        <v>1493</v>
      </c>
      <c r="F4669" s="3"/>
    </row>
    <row r="4670" spans="1:6">
      <c r="A4670" s="2" t="s">
        <v>7029</v>
      </c>
      <c r="B4670" s="2" t="s">
        <v>210</v>
      </c>
      <c r="C4670" s="2" t="s">
        <v>7030</v>
      </c>
      <c r="D4670" s="2" t="s">
        <v>212</v>
      </c>
      <c r="E4670" s="2" t="s">
        <v>1092</v>
      </c>
      <c r="F4670" s="3"/>
    </row>
    <row r="4671" spans="1:6">
      <c r="A4671" s="2" t="s">
        <v>7031</v>
      </c>
      <c r="B4671" s="2" t="s">
        <v>210</v>
      </c>
      <c r="C4671" s="2" t="s">
        <v>7032</v>
      </c>
      <c r="D4671" s="2" t="s">
        <v>212</v>
      </c>
      <c r="E4671" s="2" t="s">
        <v>490</v>
      </c>
      <c r="F4671" s="3"/>
    </row>
    <row r="4672" spans="1:6">
      <c r="A4672" s="2" t="s">
        <v>109</v>
      </c>
      <c r="B4672" s="2" t="s">
        <v>210</v>
      </c>
      <c r="C4672" s="2" t="s">
        <v>7033</v>
      </c>
      <c r="D4672" s="2" t="s">
        <v>212</v>
      </c>
      <c r="E4672" s="2" t="s">
        <v>1332</v>
      </c>
      <c r="F4672" s="3"/>
    </row>
    <row r="4673" spans="1:6">
      <c r="A4673" s="2" t="s">
        <v>7034</v>
      </c>
      <c r="B4673" s="2" t="s">
        <v>210</v>
      </c>
      <c r="C4673" s="2" t="s">
        <v>7035</v>
      </c>
      <c r="D4673" s="2" t="s">
        <v>212</v>
      </c>
      <c r="E4673" s="2" t="s">
        <v>339</v>
      </c>
      <c r="F4673" s="3"/>
    </row>
    <row r="4674" spans="1:6">
      <c r="A4674" s="2" t="s">
        <v>7036</v>
      </c>
      <c r="B4674" s="2" t="s">
        <v>210</v>
      </c>
      <c r="C4674" s="2" t="s">
        <v>7037</v>
      </c>
      <c r="D4674" s="2" t="s">
        <v>212</v>
      </c>
      <c r="E4674" s="2" t="s">
        <v>1078</v>
      </c>
      <c r="F4674" s="3"/>
    </row>
    <row r="4675" spans="1:6">
      <c r="A4675" s="2" t="s">
        <v>7038</v>
      </c>
      <c r="B4675" s="2" t="s">
        <v>210</v>
      </c>
      <c r="C4675" s="2" t="s">
        <v>7039</v>
      </c>
      <c r="D4675" s="2" t="s">
        <v>212</v>
      </c>
      <c r="E4675" s="2" t="s">
        <v>1085</v>
      </c>
      <c r="F4675" s="3"/>
    </row>
    <row r="4676" spans="1:6">
      <c r="A4676" s="2" t="s">
        <v>7040</v>
      </c>
      <c r="B4676" s="2" t="s">
        <v>210</v>
      </c>
      <c r="C4676" s="2" t="s">
        <v>7039</v>
      </c>
      <c r="D4676" s="2" t="s">
        <v>212</v>
      </c>
      <c r="E4676" s="2" t="s">
        <v>1076</v>
      </c>
      <c r="F4676" s="3"/>
    </row>
    <row r="4677" spans="1:6">
      <c r="A4677" s="2" t="s">
        <v>7041</v>
      </c>
      <c r="B4677" s="2" t="s">
        <v>210</v>
      </c>
      <c r="C4677" s="2" t="s">
        <v>7039</v>
      </c>
      <c r="D4677" s="2" t="s">
        <v>212</v>
      </c>
      <c r="E4677" s="2" t="s">
        <v>1073</v>
      </c>
      <c r="F4677" s="3"/>
    </row>
    <row r="4678" spans="1:6">
      <c r="A4678" s="2" t="s">
        <v>7042</v>
      </c>
      <c r="B4678" s="2" t="s">
        <v>210</v>
      </c>
      <c r="C4678" s="2" t="s">
        <v>7043</v>
      </c>
      <c r="D4678" s="2" t="s">
        <v>212</v>
      </c>
      <c r="E4678" s="2" t="s">
        <v>1081</v>
      </c>
      <c r="F4678" s="3"/>
    </row>
    <row r="4679" spans="1:6">
      <c r="A4679" s="2" t="s">
        <v>6397</v>
      </c>
      <c r="B4679" s="2" t="s">
        <v>210</v>
      </c>
      <c r="C4679" s="2" t="s">
        <v>7044</v>
      </c>
      <c r="D4679" s="2" t="s">
        <v>212</v>
      </c>
      <c r="E4679" s="2" t="s">
        <v>1375</v>
      </c>
      <c r="F4679" s="3"/>
    </row>
    <row r="4680" spans="1:6">
      <c r="A4680" s="2" t="s">
        <v>1433</v>
      </c>
      <c r="B4680" s="2" t="s">
        <v>210</v>
      </c>
      <c r="C4680" s="2" t="s">
        <v>7045</v>
      </c>
      <c r="D4680" s="2" t="s">
        <v>212</v>
      </c>
      <c r="E4680" s="2" t="s">
        <v>7046</v>
      </c>
      <c r="F4680" s="3"/>
    </row>
    <row r="4681" spans="1:6">
      <c r="A4681" s="2" t="s">
        <v>2792</v>
      </c>
      <c r="B4681" s="2" t="s">
        <v>210</v>
      </c>
      <c r="C4681" s="2" t="s">
        <v>7047</v>
      </c>
      <c r="D4681" s="2" t="s">
        <v>212</v>
      </c>
      <c r="E4681" s="2" t="s">
        <v>7048</v>
      </c>
      <c r="F4681" s="3"/>
    </row>
    <row r="4682" spans="1:6">
      <c r="A4682" s="2" t="s">
        <v>7049</v>
      </c>
      <c r="B4682" s="2" t="s">
        <v>210</v>
      </c>
      <c r="C4682" s="2" t="s">
        <v>7050</v>
      </c>
      <c r="D4682" s="2" t="s">
        <v>212</v>
      </c>
      <c r="E4682" s="2" t="s">
        <v>426</v>
      </c>
      <c r="F4682" s="3"/>
    </row>
    <row r="4683" spans="1:6">
      <c r="A4683" s="2"/>
      <c r="B4683" s="2" t="s">
        <v>210</v>
      </c>
      <c r="C4683" s="2" t="s">
        <v>7050</v>
      </c>
      <c r="D4683" s="2" t="s">
        <v>212</v>
      </c>
      <c r="E4683" s="2" t="s">
        <v>7051</v>
      </c>
      <c r="F4683" s="3"/>
    </row>
    <row r="4684" spans="1:6">
      <c r="A4684" s="2" t="s">
        <v>7052</v>
      </c>
      <c r="B4684" s="2" t="s">
        <v>210</v>
      </c>
      <c r="C4684" s="2" t="s">
        <v>7053</v>
      </c>
      <c r="D4684" s="2" t="s">
        <v>212</v>
      </c>
      <c r="E4684" s="2" t="s">
        <v>272</v>
      </c>
      <c r="F4684" s="3"/>
    </row>
    <row r="4685" spans="1:6">
      <c r="A4685" s="2" t="s">
        <v>7054</v>
      </c>
      <c r="B4685" s="2" t="s">
        <v>210</v>
      </c>
      <c r="C4685" s="2" t="s">
        <v>7055</v>
      </c>
      <c r="D4685" s="2" t="s">
        <v>212</v>
      </c>
      <c r="E4685" s="2" t="s">
        <v>267</v>
      </c>
      <c r="F4685" s="3"/>
    </row>
    <row r="4686" spans="1:6">
      <c r="A4686" s="2" t="s">
        <v>7056</v>
      </c>
      <c r="B4686" s="2" t="s">
        <v>210</v>
      </c>
      <c r="C4686" s="2" t="s">
        <v>7057</v>
      </c>
      <c r="D4686" s="2" t="s">
        <v>212</v>
      </c>
      <c r="E4686" s="2" t="s">
        <v>358</v>
      </c>
      <c r="F4686" s="3"/>
    </row>
    <row r="4687" spans="1:6">
      <c r="A4687" s="2" t="s">
        <v>7058</v>
      </c>
      <c r="B4687" s="2" t="s">
        <v>210</v>
      </c>
      <c r="C4687" s="2" t="s">
        <v>7059</v>
      </c>
      <c r="D4687" s="2" t="s">
        <v>212</v>
      </c>
      <c r="E4687" s="2" t="s">
        <v>246</v>
      </c>
      <c r="F4687" s="3"/>
    </row>
    <row r="4688" spans="1:6">
      <c r="A4688" s="2" t="s">
        <v>7060</v>
      </c>
      <c r="B4688" s="2" t="s">
        <v>210</v>
      </c>
      <c r="C4688" s="2" t="s">
        <v>7061</v>
      </c>
      <c r="D4688" s="2" t="s">
        <v>212</v>
      </c>
      <c r="E4688" s="2" t="s">
        <v>516</v>
      </c>
      <c r="F4688" s="3"/>
    </row>
    <row r="4689" spans="1:6">
      <c r="A4689" s="2" t="s">
        <v>7062</v>
      </c>
      <c r="B4689" s="2" t="s">
        <v>210</v>
      </c>
      <c r="C4689" s="2" t="s">
        <v>7063</v>
      </c>
      <c r="D4689" s="2" t="s">
        <v>212</v>
      </c>
      <c r="E4689" s="2" t="s">
        <v>272</v>
      </c>
      <c r="F4689" s="3"/>
    </row>
    <row r="4690" spans="1:6">
      <c r="A4690" s="2"/>
      <c r="B4690" s="2" t="s">
        <v>210</v>
      </c>
      <c r="C4690" s="2" t="s">
        <v>7064</v>
      </c>
      <c r="D4690" s="2" t="s">
        <v>212</v>
      </c>
      <c r="E4690" s="2" t="s">
        <v>531</v>
      </c>
      <c r="F4690" s="3"/>
    </row>
    <row r="4691" spans="1:6">
      <c r="A4691" s="2" t="s">
        <v>7065</v>
      </c>
      <c r="B4691" s="2" t="s">
        <v>210</v>
      </c>
      <c r="C4691" s="2" t="s">
        <v>7066</v>
      </c>
      <c r="D4691" s="2" t="s">
        <v>212</v>
      </c>
      <c r="E4691" s="2" t="s">
        <v>1083</v>
      </c>
      <c r="F4691" s="3"/>
    </row>
    <row r="4692" spans="1:6">
      <c r="A4692" s="2" t="s">
        <v>7067</v>
      </c>
      <c r="B4692" s="2" t="s">
        <v>210</v>
      </c>
      <c r="C4692" s="2" t="s">
        <v>7068</v>
      </c>
      <c r="D4692" s="2" t="s">
        <v>212</v>
      </c>
      <c r="E4692" s="2" t="s">
        <v>358</v>
      </c>
      <c r="F4692" s="3"/>
    </row>
    <row r="4693" spans="1:6">
      <c r="A4693" s="2"/>
      <c r="B4693" s="2" t="s">
        <v>210</v>
      </c>
      <c r="C4693" s="2" t="s">
        <v>7069</v>
      </c>
      <c r="D4693" s="2" t="s">
        <v>212</v>
      </c>
      <c r="E4693" s="2" t="s">
        <v>7070</v>
      </c>
      <c r="F4693" s="3"/>
    </row>
    <row r="4694" spans="1:6">
      <c r="A4694" s="2" t="s">
        <v>7071</v>
      </c>
      <c r="B4694" s="2" t="s">
        <v>210</v>
      </c>
      <c r="C4694" s="2" t="s">
        <v>7072</v>
      </c>
      <c r="D4694" s="2" t="s">
        <v>212</v>
      </c>
      <c r="E4694" s="2" t="s">
        <v>516</v>
      </c>
      <c r="F4694" s="3"/>
    </row>
    <row r="4695" spans="1:6">
      <c r="A4695" s="2"/>
      <c r="B4695" s="2" t="s">
        <v>210</v>
      </c>
      <c r="C4695" s="2" t="s">
        <v>7073</v>
      </c>
      <c r="D4695" s="2" t="s">
        <v>212</v>
      </c>
      <c r="E4695" s="2" t="s">
        <v>1441</v>
      </c>
      <c r="F4695" s="3"/>
    </row>
    <row r="4696" spans="1:6">
      <c r="A4696" s="2"/>
      <c r="B4696" s="2" t="s">
        <v>210</v>
      </c>
      <c r="C4696" s="2" t="s">
        <v>7073</v>
      </c>
      <c r="D4696" s="2" t="s">
        <v>212</v>
      </c>
      <c r="E4696" s="2" t="s">
        <v>1441</v>
      </c>
      <c r="F4696" s="3"/>
    </row>
    <row r="4697" spans="1:6">
      <c r="A4697" s="2" t="s">
        <v>7074</v>
      </c>
      <c r="B4697" s="2" t="s">
        <v>210</v>
      </c>
      <c r="C4697" s="2" t="s">
        <v>7075</v>
      </c>
      <c r="D4697" s="2" t="s">
        <v>212</v>
      </c>
      <c r="E4697" s="2" t="s">
        <v>7076</v>
      </c>
      <c r="F4697" s="3"/>
    </row>
    <row r="4698" spans="1:6">
      <c r="A4698" s="2" t="s">
        <v>7077</v>
      </c>
      <c r="B4698" s="2" t="s">
        <v>210</v>
      </c>
      <c r="C4698" s="2" t="s">
        <v>7075</v>
      </c>
      <c r="D4698" s="2" t="s">
        <v>212</v>
      </c>
      <c r="E4698" s="2" t="s">
        <v>7078</v>
      </c>
      <c r="F4698" s="3"/>
    </row>
    <row r="4699" spans="1:6">
      <c r="A4699" s="2"/>
      <c r="B4699" s="2" t="s">
        <v>210</v>
      </c>
      <c r="C4699" s="2" t="s">
        <v>7079</v>
      </c>
      <c r="D4699" s="2" t="s">
        <v>212</v>
      </c>
      <c r="E4699" s="2" t="s">
        <v>7070</v>
      </c>
      <c r="F4699" s="3"/>
    </row>
    <row r="4700" spans="1:6">
      <c r="A4700" s="2" t="s">
        <v>7080</v>
      </c>
      <c r="B4700" s="2" t="s">
        <v>210</v>
      </c>
      <c r="C4700" s="2" t="s">
        <v>7081</v>
      </c>
      <c r="D4700" s="2" t="s">
        <v>212</v>
      </c>
      <c r="E4700" s="2" t="s">
        <v>2529</v>
      </c>
      <c r="F4700" s="3"/>
    </row>
    <row r="4701" spans="1:6">
      <c r="A4701" s="2" t="s">
        <v>7082</v>
      </c>
      <c r="B4701" s="2" t="s">
        <v>210</v>
      </c>
      <c r="C4701" s="2" t="s">
        <v>7083</v>
      </c>
      <c r="D4701" s="2" t="s">
        <v>212</v>
      </c>
      <c r="E4701" s="2" t="s">
        <v>327</v>
      </c>
      <c r="F4701" s="3"/>
    </row>
    <row r="4702" spans="1:6">
      <c r="A4702" s="2" t="s">
        <v>7084</v>
      </c>
      <c r="B4702" s="2" t="s">
        <v>210</v>
      </c>
      <c r="C4702" s="2" t="s">
        <v>7085</v>
      </c>
      <c r="D4702" s="2" t="s">
        <v>212</v>
      </c>
      <c r="E4702" s="2" t="s">
        <v>1404</v>
      </c>
      <c r="F4702" s="3"/>
    </row>
    <row r="4703" spans="1:6">
      <c r="A4703" s="2" t="s">
        <v>7086</v>
      </c>
      <c r="B4703" s="2" t="s">
        <v>210</v>
      </c>
      <c r="C4703" s="2" t="s">
        <v>7087</v>
      </c>
      <c r="D4703" s="2" t="s">
        <v>212</v>
      </c>
      <c r="E4703" s="2" t="s">
        <v>241</v>
      </c>
      <c r="F4703" s="3"/>
    </row>
    <row r="4704" spans="1:6">
      <c r="A4704" s="2"/>
      <c r="B4704" s="2" t="s">
        <v>210</v>
      </c>
      <c r="C4704" s="2" t="s">
        <v>7088</v>
      </c>
      <c r="D4704" s="2" t="s">
        <v>212</v>
      </c>
      <c r="E4704" s="2" t="s">
        <v>118</v>
      </c>
      <c r="F4704" s="3"/>
    </row>
    <row r="4705" spans="1:6">
      <c r="A4705" s="2" t="s">
        <v>7089</v>
      </c>
      <c r="B4705" s="2" t="s">
        <v>210</v>
      </c>
      <c r="C4705" s="2" t="s">
        <v>7090</v>
      </c>
      <c r="D4705" s="2" t="s">
        <v>212</v>
      </c>
      <c r="E4705" s="2" t="s">
        <v>7091</v>
      </c>
      <c r="F4705" s="3"/>
    </row>
    <row r="4706" spans="1:6">
      <c r="A4706" s="2" t="s">
        <v>7092</v>
      </c>
      <c r="B4706" s="2" t="s">
        <v>210</v>
      </c>
      <c r="C4706" s="2" t="s">
        <v>7093</v>
      </c>
      <c r="D4706" s="2" t="s">
        <v>212</v>
      </c>
      <c r="E4706" s="2" t="s">
        <v>361</v>
      </c>
      <c r="F4706" s="3"/>
    </row>
    <row r="4707" spans="1:6">
      <c r="A4707" s="2" t="s">
        <v>7094</v>
      </c>
      <c r="B4707" s="2" t="s">
        <v>210</v>
      </c>
      <c r="C4707" s="2" t="s">
        <v>7093</v>
      </c>
      <c r="D4707" s="2" t="s">
        <v>212</v>
      </c>
      <c r="E4707" s="2" t="s">
        <v>361</v>
      </c>
      <c r="F4707" s="3"/>
    </row>
    <row r="4708" spans="1:6">
      <c r="A4708" s="2" t="s">
        <v>7095</v>
      </c>
      <c r="B4708" s="2" t="s">
        <v>210</v>
      </c>
      <c r="C4708" s="2" t="s">
        <v>7096</v>
      </c>
      <c r="D4708" s="2" t="s">
        <v>212</v>
      </c>
      <c r="E4708" s="2" t="s">
        <v>241</v>
      </c>
      <c r="F4708" s="3"/>
    </row>
    <row r="4709" spans="1:6">
      <c r="A4709" s="2"/>
      <c r="B4709" s="2" t="s">
        <v>210</v>
      </c>
      <c r="C4709" s="2" t="s">
        <v>7096</v>
      </c>
      <c r="D4709" s="2" t="s">
        <v>212</v>
      </c>
      <c r="E4709" s="2" t="s">
        <v>118</v>
      </c>
      <c r="F4709" s="3"/>
    </row>
    <row r="4710" spans="1:6">
      <c r="A4710" s="2" t="s">
        <v>7097</v>
      </c>
      <c r="B4710" s="2" t="s">
        <v>210</v>
      </c>
      <c r="C4710" s="2" t="s">
        <v>7098</v>
      </c>
      <c r="D4710" s="2" t="s">
        <v>212</v>
      </c>
      <c r="E4710" s="2" t="s">
        <v>1076</v>
      </c>
      <c r="F4710" s="3"/>
    </row>
    <row r="4711" spans="1:6">
      <c r="A4711" s="2" t="s">
        <v>7099</v>
      </c>
      <c r="B4711" s="2" t="s">
        <v>210</v>
      </c>
      <c r="C4711" s="2" t="s">
        <v>7098</v>
      </c>
      <c r="D4711" s="2" t="s">
        <v>212</v>
      </c>
      <c r="E4711" s="2" t="s">
        <v>1083</v>
      </c>
      <c r="F4711" s="3"/>
    </row>
    <row r="4712" spans="1:6">
      <c r="A4712" s="2"/>
      <c r="B4712" s="2" t="s">
        <v>210</v>
      </c>
      <c r="C4712" s="2" t="s">
        <v>7100</v>
      </c>
      <c r="D4712" s="2" t="s">
        <v>212</v>
      </c>
      <c r="E4712" s="2" t="s">
        <v>118</v>
      </c>
      <c r="F4712" s="3"/>
    </row>
    <row r="4713" spans="1:6">
      <c r="A4713" s="2"/>
      <c r="B4713" s="2" t="s">
        <v>210</v>
      </c>
      <c r="C4713" s="2" t="s">
        <v>7101</v>
      </c>
      <c r="D4713" s="2" t="s">
        <v>219</v>
      </c>
      <c r="E4713" s="2" t="s">
        <v>986</v>
      </c>
      <c r="F4713" s="3"/>
    </row>
    <row r="4714" spans="1:6">
      <c r="A4714" s="2" t="s">
        <v>7102</v>
      </c>
      <c r="B4714" s="2" t="s">
        <v>210</v>
      </c>
      <c r="C4714" s="2" t="s">
        <v>7103</v>
      </c>
      <c r="D4714" s="2" t="s">
        <v>212</v>
      </c>
      <c r="E4714" s="2" t="s">
        <v>258</v>
      </c>
      <c r="F4714" s="3"/>
    </row>
    <row r="4715" spans="1:6">
      <c r="A4715" s="2" t="s">
        <v>7104</v>
      </c>
      <c r="B4715" s="2" t="s">
        <v>210</v>
      </c>
      <c r="C4715" s="2" t="s">
        <v>7103</v>
      </c>
      <c r="D4715" s="2" t="s">
        <v>212</v>
      </c>
      <c r="E4715" s="2" t="s">
        <v>361</v>
      </c>
      <c r="F4715" s="3"/>
    </row>
    <row r="4716" spans="1:6">
      <c r="A4716" s="2" t="s">
        <v>7105</v>
      </c>
      <c r="B4716" s="2" t="s">
        <v>210</v>
      </c>
      <c r="C4716" s="2" t="s">
        <v>7103</v>
      </c>
      <c r="D4716" s="2" t="s">
        <v>212</v>
      </c>
      <c r="E4716" s="2" t="s">
        <v>361</v>
      </c>
      <c r="F4716" s="3"/>
    </row>
    <row r="4717" spans="1:6">
      <c r="A4717" s="2" t="s">
        <v>7106</v>
      </c>
      <c r="B4717" s="2" t="s">
        <v>210</v>
      </c>
      <c r="C4717" s="2" t="s">
        <v>7107</v>
      </c>
      <c r="D4717" s="2" t="s">
        <v>212</v>
      </c>
      <c r="E4717" s="2" t="s">
        <v>7108</v>
      </c>
      <c r="F4717" s="3"/>
    </row>
    <row r="4718" spans="1:6">
      <c r="A4718" s="2"/>
      <c r="B4718" s="2" t="s">
        <v>210</v>
      </c>
      <c r="C4718" s="2" t="s">
        <v>7109</v>
      </c>
      <c r="D4718" s="2" t="s">
        <v>212</v>
      </c>
      <c r="E4718" s="2" t="s">
        <v>7110</v>
      </c>
      <c r="F4718" s="3"/>
    </row>
    <row r="4719" spans="1:6">
      <c r="A4719" s="2"/>
      <c r="B4719" s="2" t="s">
        <v>210</v>
      </c>
      <c r="C4719" s="2" t="s">
        <v>7111</v>
      </c>
      <c r="D4719" s="2" t="s">
        <v>212</v>
      </c>
      <c r="E4719" s="2" t="s">
        <v>118</v>
      </c>
      <c r="F4719" s="3"/>
    </row>
    <row r="4720" spans="1:6">
      <c r="A4720" s="2"/>
      <c r="B4720" s="2" t="s">
        <v>210</v>
      </c>
      <c r="C4720" s="2" t="s">
        <v>7112</v>
      </c>
      <c r="D4720" s="2" t="s">
        <v>212</v>
      </c>
      <c r="E4720" s="2" t="s">
        <v>118</v>
      </c>
      <c r="F4720" s="3"/>
    </row>
    <row r="4721" spans="1:6">
      <c r="A4721" s="2"/>
      <c r="B4721" s="2" t="s">
        <v>210</v>
      </c>
      <c r="C4721" s="2" t="s">
        <v>7113</v>
      </c>
      <c r="D4721" s="2" t="s">
        <v>212</v>
      </c>
      <c r="E4721" s="2" t="s">
        <v>118</v>
      </c>
      <c r="F4721" s="3"/>
    </row>
    <row r="4722" spans="1:6">
      <c r="A4722" s="2"/>
      <c r="B4722" s="2" t="s">
        <v>210</v>
      </c>
      <c r="C4722" s="2" t="s">
        <v>7114</v>
      </c>
      <c r="D4722" s="2" t="s">
        <v>212</v>
      </c>
      <c r="E4722" s="2" t="s">
        <v>118</v>
      </c>
      <c r="F4722" s="3"/>
    </row>
    <row r="4723" spans="1:6">
      <c r="A4723" s="2"/>
      <c r="B4723" s="2" t="s">
        <v>210</v>
      </c>
      <c r="C4723" s="2" t="s">
        <v>7115</v>
      </c>
      <c r="D4723" s="2" t="s">
        <v>212</v>
      </c>
      <c r="E4723" s="2" t="s">
        <v>5442</v>
      </c>
      <c r="F4723" s="3"/>
    </row>
    <row r="4724" spans="1:6">
      <c r="A4724" s="2"/>
      <c r="B4724" s="2" t="s">
        <v>210</v>
      </c>
      <c r="C4724" s="2" t="s">
        <v>7116</v>
      </c>
      <c r="D4724" s="2" t="s">
        <v>212</v>
      </c>
      <c r="E4724" s="2" t="s">
        <v>118</v>
      </c>
      <c r="F4724" s="3"/>
    </row>
    <row r="4725" spans="1:6">
      <c r="A4725" s="2"/>
      <c r="B4725" s="2" t="s">
        <v>210</v>
      </c>
      <c r="C4725" s="2" t="s">
        <v>7117</v>
      </c>
      <c r="D4725" s="2" t="s">
        <v>212</v>
      </c>
      <c r="E4725" s="2" t="s">
        <v>118</v>
      </c>
      <c r="F4725" s="3"/>
    </row>
    <row r="4726" spans="1:6">
      <c r="A4726" s="2"/>
      <c r="B4726" s="2" t="s">
        <v>210</v>
      </c>
      <c r="C4726" s="2" t="s">
        <v>7118</v>
      </c>
      <c r="D4726" s="2" t="s">
        <v>212</v>
      </c>
      <c r="E4726" s="2" t="s">
        <v>118</v>
      </c>
      <c r="F4726" s="3"/>
    </row>
    <row r="4727" spans="1:6">
      <c r="A4727" s="2"/>
      <c r="B4727" s="2" t="s">
        <v>210</v>
      </c>
      <c r="C4727" s="2" t="s">
        <v>7119</v>
      </c>
      <c r="D4727" s="2" t="s">
        <v>212</v>
      </c>
      <c r="E4727" s="2" t="s">
        <v>118</v>
      </c>
      <c r="F4727" s="3"/>
    </row>
    <row r="4728" spans="1:6">
      <c r="A4728" s="2"/>
      <c r="B4728" s="2" t="s">
        <v>210</v>
      </c>
      <c r="C4728" s="2" t="s">
        <v>7120</v>
      </c>
      <c r="D4728" s="2" t="s">
        <v>212</v>
      </c>
      <c r="E4728" s="2" t="s">
        <v>118</v>
      </c>
      <c r="F4728" s="3"/>
    </row>
    <row r="4729" spans="1:6">
      <c r="A4729" s="2"/>
      <c r="B4729" s="2" t="s">
        <v>210</v>
      </c>
      <c r="C4729" s="2" t="s">
        <v>7121</v>
      </c>
      <c r="D4729" s="2" t="s">
        <v>212</v>
      </c>
      <c r="E4729" s="2" t="s">
        <v>118</v>
      </c>
      <c r="F4729" s="3"/>
    </row>
    <row r="4730" spans="1:6">
      <c r="A4730" s="2" t="s">
        <v>7122</v>
      </c>
      <c r="B4730" s="2" t="s">
        <v>210</v>
      </c>
      <c r="C4730" s="2" t="s">
        <v>7123</v>
      </c>
      <c r="D4730" s="2" t="s">
        <v>212</v>
      </c>
      <c r="E4730" s="2" t="s">
        <v>7108</v>
      </c>
      <c r="F4730" s="3"/>
    </row>
    <row r="4731" spans="1:6">
      <c r="A4731" s="2"/>
      <c r="B4731" s="2" t="s">
        <v>210</v>
      </c>
      <c r="C4731" s="2" t="s">
        <v>7124</v>
      </c>
      <c r="D4731" s="2" t="s">
        <v>212</v>
      </c>
      <c r="E4731" s="2" t="s">
        <v>118</v>
      </c>
      <c r="F4731" s="3"/>
    </row>
    <row r="4732" spans="1:6">
      <c r="A4732" s="2"/>
      <c r="B4732" s="2" t="s">
        <v>210</v>
      </c>
      <c r="C4732" s="2" t="s">
        <v>7125</v>
      </c>
      <c r="D4732" s="2" t="s">
        <v>212</v>
      </c>
      <c r="E4732" s="2" t="s">
        <v>118</v>
      </c>
      <c r="F4732" s="3"/>
    </row>
    <row r="4733" spans="1:6">
      <c r="A4733" s="2"/>
      <c r="B4733" s="2" t="s">
        <v>210</v>
      </c>
      <c r="C4733" s="2" t="s">
        <v>7126</v>
      </c>
      <c r="D4733" s="2" t="s">
        <v>212</v>
      </c>
      <c r="E4733" s="2" t="s">
        <v>118</v>
      </c>
      <c r="F4733" s="3"/>
    </row>
    <row r="4734" spans="1:6">
      <c r="A4734" s="2"/>
      <c r="B4734" s="2" t="s">
        <v>210</v>
      </c>
      <c r="C4734" s="2" t="s">
        <v>7127</v>
      </c>
      <c r="D4734" s="2" t="s">
        <v>212</v>
      </c>
      <c r="E4734" s="2" t="s">
        <v>118</v>
      </c>
      <c r="F4734" s="3"/>
    </row>
    <row r="4735" spans="1:6">
      <c r="A4735" s="2"/>
      <c r="B4735" s="2" t="s">
        <v>210</v>
      </c>
      <c r="C4735" s="2" t="s">
        <v>7128</v>
      </c>
      <c r="D4735" s="2" t="s">
        <v>212</v>
      </c>
      <c r="E4735" s="2" t="s">
        <v>118</v>
      </c>
      <c r="F4735" s="3"/>
    </row>
    <row r="4736" spans="1:6">
      <c r="A4736" s="2"/>
      <c r="B4736" s="2" t="s">
        <v>210</v>
      </c>
      <c r="C4736" s="2" t="s">
        <v>7129</v>
      </c>
      <c r="D4736" s="2" t="s">
        <v>212</v>
      </c>
      <c r="E4736" s="2" t="s">
        <v>118</v>
      </c>
      <c r="F4736" s="3"/>
    </row>
    <row r="4737" spans="1:6">
      <c r="A4737" s="2"/>
      <c r="B4737" s="2" t="s">
        <v>210</v>
      </c>
      <c r="C4737" s="2" t="s">
        <v>7130</v>
      </c>
      <c r="D4737" s="2" t="s">
        <v>212</v>
      </c>
      <c r="E4737" s="2" t="s">
        <v>118</v>
      </c>
      <c r="F4737" s="3"/>
    </row>
    <row r="4738" spans="1:6">
      <c r="A4738" s="2"/>
      <c r="B4738" s="2" t="s">
        <v>210</v>
      </c>
      <c r="C4738" s="2" t="s">
        <v>7131</v>
      </c>
      <c r="D4738" s="2" t="s">
        <v>212</v>
      </c>
      <c r="E4738" s="2" t="s">
        <v>118</v>
      </c>
      <c r="F4738" s="3"/>
    </row>
    <row r="4739" spans="1:6">
      <c r="A4739" s="2"/>
      <c r="B4739" s="2" t="s">
        <v>210</v>
      </c>
      <c r="C4739" s="2" t="s">
        <v>7132</v>
      </c>
      <c r="D4739" s="2" t="s">
        <v>212</v>
      </c>
      <c r="E4739" s="2" t="s">
        <v>118</v>
      </c>
      <c r="F4739" s="3"/>
    </row>
    <row r="4740" spans="1:6">
      <c r="A4740" s="2"/>
      <c r="B4740" s="2" t="s">
        <v>210</v>
      </c>
      <c r="C4740" s="2" t="s">
        <v>7133</v>
      </c>
      <c r="D4740" s="2" t="s">
        <v>212</v>
      </c>
      <c r="E4740" s="2" t="s">
        <v>118</v>
      </c>
      <c r="F4740" s="3"/>
    </row>
    <row r="4741" spans="1:6">
      <c r="A4741" s="2"/>
      <c r="B4741" s="2" t="s">
        <v>210</v>
      </c>
      <c r="C4741" s="2" t="s">
        <v>7134</v>
      </c>
      <c r="D4741" s="2" t="s">
        <v>212</v>
      </c>
      <c r="E4741" s="2" t="s">
        <v>118</v>
      </c>
      <c r="F4741" s="3"/>
    </row>
    <row r="4742" spans="1:6">
      <c r="A4742" s="2"/>
      <c r="B4742" s="2" t="s">
        <v>210</v>
      </c>
      <c r="C4742" s="2" t="s">
        <v>7135</v>
      </c>
      <c r="D4742" s="2" t="s">
        <v>212</v>
      </c>
      <c r="E4742" s="2" t="s">
        <v>118</v>
      </c>
      <c r="F4742" s="3"/>
    </row>
    <row r="4743" spans="1:6">
      <c r="A4743" s="2"/>
      <c r="B4743" s="2" t="s">
        <v>210</v>
      </c>
      <c r="C4743" s="2" t="s">
        <v>7136</v>
      </c>
      <c r="D4743" s="2" t="s">
        <v>212</v>
      </c>
      <c r="E4743" s="2" t="s">
        <v>118</v>
      </c>
      <c r="F4743" s="3"/>
    </row>
    <row r="4744" spans="1:6">
      <c r="A4744" s="2"/>
      <c r="B4744" s="2" t="s">
        <v>210</v>
      </c>
      <c r="C4744" s="2" t="s">
        <v>7137</v>
      </c>
      <c r="D4744" s="2" t="s">
        <v>212</v>
      </c>
      <c r="E4744" s="2" t="s">
        <v>118</v>
      </c>
      <c r="F4744" s="3"/>
    </row>
    <row r="4745" spans="1:6">
      <c r="A4745" s="2"/>
      <c r="B4745" s="2" t="s">
        <v>210</v>
      </c>
      <c r="C4745" s="2" t="s">
        <v>7138</v>
      </c>
      <c r="D4745" s="2" t="s">
        <v>212</v>
      </c>
      <c r="E4745" s="2" t="s">
        <v>118</v>
      </c>
      <c r="F4745" s="3"/>
    </row>
    <row r="4746" spans="1:6">
      <c r="A4746" s="2" t="s">
        <v>2548</v>
      </c>
      <c r="B4746" s="2" t="s">
        <v>210</v>
      </c>
      <c r="C4746" s="2" t="s">
        <v>7139</v>
      </c>
      <c r="D4746" s="2" t="s">
        <v>212</v>
      </c>
      <c r="E4746" s="2" t="s">
        <v>1945</v>
      </c>
      <c r="F4746" s="3"/>
    </row>
    <row r="4747" spans="1:6">
      <c r="A4747" s="2" t="s">
        <v>5514</v>
      </c>
      <c r="B4747" s="2" t="s">
        <v>210</v>
      </c>
      <c r="C4747" s="2" t="s">
        <v>7140</v>
      </c>
      <c r="D4747" s="2" t="s">
        <v>212</v>
      </c>
      <c r="E4747" s="2" t="s">
        <v>415</v>
      </c>
      <c r="F4747" s="3"/>
    </row>
    <row r="4748" spans="1:6">
      <c r="A4748" s="2" t="s">
        <v>7141</v>
      </c>
      <c r="B4748" s="2" t="s">
        <v>210</v>
      </c>
      <c r="C4748" s="2" t="s">
        <v>7140</v>
      </c>
      <c r="D4748" s="2" t="s">
        <v>212</v>
      </c>
      <c r="E4748" s="2" t="s">
        <v>361</v>
      </c>
      <c r="F4748" s="3"/>
    </row>
    <row r="4749" spans="1:6">
      <c r="A4749" s="2" t="s">
        <v>7142</v>
      </c>
      <c r="B4749" s="2" t="s">
        <v>210</v>
      </c>
      <c r="C4749" s="2" t="s">
        <v>7140</v>
      </c>
      <c r="D4749" s="2" t="s">
        <v>212</v>
      </c>
      <c r="E4749" s="2" t="s">
        <v>231</v>
      </c>
      <c r="F4749" s="3"/>
    </row>
    <row r="4750" spans="1:6">
      <c r="A4750" s="2" t="s">
        <v>7143</v>
      </c>
      <c r="B4750" s="2" t="s">
        <v>210</v>
      </c>
      <c r="C4750" s="2" t="s">
        <v>7144</v>
      </c>
      <c r="D4750" s="2" t="s">
        <v>212</v>
      </c>
      <c r="E4750" s="2" t="s">
        <v>1034</v>
      </c>
      <c r="F4750" s="3"/>
    </row>
    <row r="4751" spans="1:6">
      <c r="A4751" s="2"/>
      <c r="B4751" s="2" t="s">
        <v>210</v>
      </c>
      <c r="C4751" s="2" t="s">
        <v>7145</v>
      </c>
      <c r="D4751" s="2" t="s">
        <v>212</v>
      </c>
      <c r="E4751" s="2" t="s">
        <v>2857</v>
      </c>
      <c r="F4751" s="3"/>
    </row>
    <row r="4752" spans="1:6">
      <c r="A4752" s="2"/>
      <c r="B4752" s="2" t="s">
        <v>210</v>
      </c>
      <c r="C4752" s="2" t="s">
        <v>7146</v>
      </c>
      <c r="D4752" s="2" t="s">
        <v>212</v>
      </c>
      <c r="E4752" s="2" t="s">
        <v>2857</v>
      </c>
      <c r="F4752" s="3"/>
    </row>
    <row r="4753" spans="1:6">
      <c r="A4753" s="2"/>
      <c r="B4753" s="2" t="s">
        <v>210</v>
      </c>
      <c r="C4753" s="2" t="s">
        <v>7147</v>
      </c>
      <c r="D4753" s="2" t="s">
        <v>212</v>
      </c>
      <c r="E4753" s="2" t="s">
        <v>2857</v>
      </c>
      <c r="F4753" s="3"/>
    </row>
    <row r="4754" spans="1:6">
      <c r="A4754" s="2"/>
      <c r="B4754" s="2" t="s">
        <v>210</v>
      </c>
      <c r="C4754" s="2" t="s">
        <v>7148</v>
      </c>
      <c r="D4754" s="2" t="s">
        <v>212</v>
      </c>
      <c r="E4754" s="2" t="s">
        <v>2857</v>
      </c>
      <c r="F4754" s="3"/>
    </row>
    <row r="4755" spans="1:6">
      <c r="A4755" s="2"/>
      <c r="B4755" s="2" t="s">
        <v>210</v>
      </c>
      <c r="C4755" s="2" t="s">
        <v>7149</v>
      </c>
      <c r="D4755" s="2" t="s">
        <v>212</v>
      </c>
      <c r="E4755" s="2" t="s">
        <v>2857</v>
      </c>
      <c r="F4755" s="3"/>
    </row>
    <row r="4756" spans="1:6">
      <c r="A4756" s="2"/>
      <c r="B4756" s="2" t="s">
        <v>210</v>
      </c>
      <c r="C4756" s="2" t="s">
        <v>7150</v>
      </c>
      <c r="D4756" s="2" t="s">
        <v>212</v>
      </c>
      <c r="E4756" s="2" t="s">
        <v>2857</v>
      </c>
      <c r="F4756" s="3"/>
    </row>
    <row r="4757" spans="1:6">
      <c r="A4757" s="2"/>
      <c r="B4757" s="2" t="s">
        <v>210</v>
      </c>
      <c r="C4757" s="2" t="s">
        <v>7151</v>
      </c>
      <c r="D4757" s="2" t="s">
        <v>212</v>
      </c>
      <c r="E4757" s="2" t="s">
        <v>118</v>
      </c>
      <c r="F4757" s="3"/>
    </row>
    <row r="4758" spans="1:6">
      <c r="A4758" s="2" t="s">
        <v>7152</v>
      </c>
      <c r="B4758" s="2" t="s">
        <v>210</v>
      </c>
      <c r="C4758" s="2" t="s">
        <v>7153</v>
      </c>
      <c r="D4758" s="2" t="s">
        <v>212</v>
      </c>
      <c r="E4758" s="2" t="s">
        <v>7154</v>
      </c>
      <c r="F4758" s="3"/>
    </row>
    <row r="4759" spans="1:6">
      <c r="A4759" s="2" t="s">
        <v>7155</v>
      </c>
      <c r="B4759" s="2" t="s">
        <v>210</v>
      </c>
      <c r="C4759" s="2" t="s">
        <v>7153</v>
      </c>
      <c r="D4759" s="2" t="s">
        <v>212</v>
      </c>
      <c r="E4759" s="2" t="s">
        <v>7154</v>
      </c>
      <c r="F4759" s="3"/>
    </row>
    <row r="4760" spans="1:6">
      <c r="A4760" s="2" t="s">
        <v>7156</v>
      </c>
      <c r="B4760" s="2" t="s">
        <v>210</v>
      </c>
      <c r="C4760" s="2" t="s">
        <v>7153</v>
      </c>
      <c r="D4760" s="2" t="s">
        <v>212</v>
      </c>
      <c r="E4760" s="2" t="s">
        <v>7154</v>
      </c>
      <c r="F4760" s="3"/>
    </row>
    <row r="4761" spans="1:6">
      <c r="A4761" s="2" t="s">
        <v>7157</v>
      </c>
      <c r="B4761" s="2" t="s">
        <v>210</v>
      </c>
      <c r="C4761" s="2" t="s">
        <v>7158</v>
      </c>
      <c r="D4761" s="2" t="s">
        <v>212</v>
      </c>
      <c r="E4761" s="2" t="s">
        <v>576</v>
      </c>
      <c r="F4761" s="3"/>
    </row>
    <row r="4762" spans="1:6">
      <c r="A4762" s="2" t="s">
        <v>7159</v>
      </c>
      <c r="B4762" s="2" t="s">
        <v>210</v>
      </c>
      <c r="C4762" s="2" t="s">
        <v>7160</v>
      </c>
      <c r="D4762" s="2" t="s">
        <v>212</v>
      </c>
      <c r="E4762" s="2" t="s">
        <v>5247</v>
      </c>
      <c r="F4762" s="3"/>
    </row>
    <row r="4763" spans="1:6">
      <c r="A4763" s="2" t="s">
        <v>7161</v>
      </c>
      <c r="B4763" s="2" t="s">
        <v>210</v>
      </c>
      <c r="C4763" s="2" t="s">
        <v>7162</v>
      </c>
      <c r="D4763" s="2" t="s">
        <v>212</v>
      </c>
      <c r="E4763" s="2" t="s">
        <v>5247</v>
      </c>
      <c r="F4763" s="3"/>
    </row>
    <row r="4764" spans="1:6">
      <c r="A4764" s="2" t="s">
        <v>7163</v>
      </c>
      <c r="B4764" s="2" t="s">
        <v>210</v>
      </c>
      <c r="C4764" s="2" t="s">
        <v>7164</v>
      </c>
      <c r="D4764" s="2" t="s">
        <v>212</v>
      </c>
      <c r="E4764" s="2" t="s">
        <v>576</v>
      </c>
      <c r="F4764" s="3"/>
    </row>
    <row r="4765" spans="1:6">
      <c r="A4765" s="2" t="s">
        <v>7165</v>
      </c>
      <c r="B4765" s="2" t="s">
        <v>210</v>
      </c>
      <c r="C4765" s="2" t="s">
        <v>7166</v>
      </c>
      <c r="D4765" s="2" t="s">
        <v>212</v>
      </c>
      <c r="E4765" s="2" t="s">
        <v>576</v>
      </c>
      <c r="F4765" s="3"/>
    </row>
    <row r="4766" spans="1:6">
      <c r="A4766" s="2" t="s">
        <v>7167</v>
      </c>
      <c r="B4766" s="2" t="s">
        <v>210</v>
      </c>
      <c r="C4766" s="2" t="s">
        <v>7168</v>
      </c>
      <c r="D4766" s="2" t="s">
        <v>212</v>
      </c>
      <c r="E4766" s="2" t="s">
        <v>236</v>
      </c>
      <c r="F4766" s="3"/>
    </row>
    <row r="4767" spans="1:6">
      <c r="A4767" s="2" t="s">
        <v>7169</v>
      </c>
      <c r="B4767" s="2" t="s">
        <v>210</v>
      </c>
      <c r="C4767" s="2" t="s">
        <v>7170</v>
      </c>
      <c r="D4767" s="2" t="s">
        <v>212</v>
      </c>
      <c r="E4767" s="2" t="s">
        <v>1243</v>
      </c>
      <c r="F4767" s="3"/>
    </row>
    <row r="4768" spans="1:6">
      <c r="A4768" s="2" t="s">
        <v>7171</v>
      </c>
      <c r="B4768" s="2" t="s">
        <v>210</v>
      </c>
      <c r="C4768" s="2" t="s">
        <v>7170</v>
      </c>
      <c r="D4768" s="2" t="s">
        <v>212</v>
      </c>
      <c r="E4768" s="2" t="s">
        <v>1243</v>
      </c>
      <c r="F4768" s="3"/>
    </row>
    <row r="4769" spans="1:6">
      <c r="A4769" s="2" t="s">
        <v>7172</v>
      </c>
      <c r="B4769" s="2" t="s">
        <v>210</v>
      </c>
      <c r="C4769" s="2" t="s">
        <v>7170</v>
      </c>
      <c r="D4769" s="2" t="s">
        <v>212</v>
      </c>
      <c r="E4769" s="2" t="s">
        <v>1243</v>
      </c>
      <c r="F4769" s="3"/>
    </row>
    <row r="4770" spans="1:6">
      <c r="A4770" s="2" t="s">
        <v>7173</v>
      </c>
      <c r="B4770" s="2" t="s">
        <v>210</v>
      </c>
      <c r="C4770" s="2" t="s">
        <v>7170</v>
      </c>
      <c r="D4770" s="2" t="s">
        <v>212</v>
      </c>
      <c r="E4770" s="2" t="s">
        <v>1243</v>
      </c>
      <c r="F4770" s="3"/>
    </row>
    <row r="4771" spans="1:6">
      <c r="A4771" s="2" t="s">
        <v>7174</v>
      </c>
      <c r="B4771" s="2" t="s">
        <v>210</v>
      </c>
      <c r="C4771" s="2" t="s">
        <v>7175</v>
      </c>
      <c r="D4771" s="2" t="s">
        <v>212</v>
      </c>
      <c r="E4771" s="2" t="s">
        <v>1359</v>
      </c>
      <c r="F4771" s="3"/>
    </row>
    <row r="4772" spans="1:6">
      <c r="A4772" s="2" t="s">
        <v>7176</v>
      </c>
      <c r="B4772" s="2" t="s">
        <v>210</v>
      </c>
      <c r="C4772" s="2" t="s">
        <v>7177</v>
      </c>
      <c r="D4772" s="2" t="s">
        <v>212</v>
      </c>
      <c r="E4772" s="2" t="s">
        <v>1359</v>
      </c>
      <c r="F4772" s="3"/>
    </row>
    <row r="4773" spans="1:6">
      <c r="A4773" s="2" t="s">
        <v>7178</v>
      </c>
      <c r="B4773" s="2" t="s">
        <v>210</v>
      </c>
      <c r="C4773" s="2" t="s">
        <v>7179</v>
      </c>
      <c r="D4773" s="2" t="s">
        <v>212</v>
      </c>
      <c r="E4773" s="2" t="s">
        <v>1243</v>
      </c>
      <c r="F4773" s="3"/>
    </row>
    <row r="4774" spans="1:6">
      <c r="A4774" s="2" t="s">
        <v>7180</v>
      </c>
      <c r="B4774" s="2" t="s">
        <v>210</v>
      </c>
      <c r="C4774" s="2" t="s">
        <v>7179</v>
      </c>
      <c r="D4774" s="2" t="s">
        <v>212</v>
      </c>
      <c r="E4774" s="2" t="s">
        <v>213</v>
      </c>
      <c r="F4774" s="3"/>
    </row>
    <row r="4775" spans="1:6">
      <c r="A4775" s="2" t="s">
        <v>7181</v>
      </c>
      <c r="B4775" s="2" t="s">
        <v>210</v>
      </c>
      <c r="C4775" s="2" t="s">
        <v>7179</v>
      </c>
      <c r="D4775" s="2" t="s">
        <v>212</v>
      </c>
      <c r="E4775" s="2" t="s">
        <v>1243</v>
      </c>
      <c r="F4775" s="3"/>
    </row>
    <row r="4776" spans="1:6">
      <c r="A4776" s="2" t="s">
        <v>7182</v>
      </c>
      <c r="B4776" s="2" t="s">
        <v>210</v>
      </c>
      <c r="C4776" s="2" t="s">
        <v>7179</v>
      </c>
      <c r="D4776" s="2" t="s">
        <v>212</v>
      </c>
      <c r="E4776" s="2" t="s">
        <v>1243</v>
      </c>
      <c r="F4776" s="3"/>
    </row>
    <row r="4777" spans="1:6">
      <c r="A4777" s="2" t="s">
        <v>7183</v>
      </c>
      <c r="B4777" s="2" t="s">
        <v>210</v>
      </c>
      <c r="C4777" s="2" t="s">
        <v>7179</v>
      </c>
      <c r="D4777" s="2" t="s">
        <v>212</v>
      </c>
      <c r="E4777" s="2" t="s">
        <v>213</v>
      </c>
      <c r="F4777" s="3"/>
    </row>
    <row r="4778" spans="1:6">
      <c r="A4778" s="2" t="s">
        <v>7184</v>
      </c>
      <c r="B4778" s="2" t="s">
        <v>210</v>
      </c>
      <c r="C4778" s="2" t="s">
        <v>7179</v>
      </c>
      <c r="D4778" s="2" t="s">
        <v>212</v>
      </c>
      <c r="E4778" s="2" t="s">
        <v>1243</v>
      </c>
      <c r="F4778" s="3"/>
    </row>
    <row r="4779" spans="1:6">
      <c r="A4779" s="2" t="s">
        <v>7185</v>
      </c>
      <c r="B4779" s="2" t="s">
        <v>210</v>
      </c>
      <c r="C4779" s="2" t="s">
        <v>7179</v>
      </c>
      <c r="D4779" s="2" t="s">
        <v>212</v>
      </c>
      <c r="E4779" s="2" t="s">
        <v>1243</v>
      </c>
      <c r="F4779" s="3"/>
    </row>
    <row r="4780" spans="1:6">
      <c r="A4780" s="2" t="s">
        <v>7186</v>
      </c>
      <c r="B4780" s="2" t="s">
        <v>210</v>
      </c>
      <c r="C4780" s="2" t="s">
        <v>7187</v>
      </c>
      <c r="D4780" s="2" t="s">
        <v>212</v>
      </c>
      <c r="E4780" s="2" t="s">
        <v>272</v>
      </c>
      <c r="F4780" s="3"/>
    </row>
    <row r="4781" spans="1:6">
      <c r="A4781" s="2" t="s">
        <v>7188</v>
      </c>
      <c r="B4781" s="2" t="s">
        <v>210</v>
      </c>
      <c r="C4781" s="2" t="s">
        <v>7187</v>
      </c>
      <c r="D4781" s="2" t="s">
        <v>212</v>
      </c>
      <c r="E4781" s="2" t="s">
        <v>272</v>
      </c>
      <c r="F4781" s="3"/>
    </row>
    <row r="4782" spans="1:6">
      <c r="A4782" s="2" t="s">
        <v>7189</v>
      </c>
      <c r="B4782" s="2" t="s">
        <v>210</v>
      </c>
      <c r="C4782" s="2" t="s">
        <v>7190</v>
      </c>
      <c r="D4782" s="2" t="s">
        <v>212</v>
      </c>
      <c r="E4782" s="2" t="s">
        <v>272</v>
      </c>
      <c r="F4782" s="3"/>
    </row>
    <row r="4783" spans="1:6">
      <c r="A4783" s="2" t="s">
        <v>7191</v>
      </c>
      <c r="B4783" s="2" t="s">
        <v>210</v>
      </c>
      <c r="C4783" s="2" t="s">
        <v>7192</v>
      </c>
      <c r="D4783" s="2" t="s">
        <v>212</v>
      </c>
      <c r="E4783" s="2" t="s">
        <v>213</v>
      </c>
      <c r="F4783" s="3"/>
    </row>
    <row r="4784" spans="1:6">
      <c r="A4784" s="2"/>
      <c r="B4784" s="2" t="s">
        <v>210</v>
      </c>
      <c r="C4784" s="2" t="s">
        <v>7193</v>
      </c>
      <c r="D4784" s="2" t="s">
        <v>212</v>
      </c>
      <c r="E4784" s="2" t="s">
        <v>118</v>
      </c>
      <c r="F4784" s="3"/>
    </row>
    <row r="4785" spans="1:6">
      <c r="A4785" s="2"/>
      <c r="B4785" s="2" t="s">
        <v>210</v>
      </c>
      <c r="C4785" s="2" t="s">
        <v>7194</v>
      </c>
      <c r="D4785" s="2" t="s">
        <v>212</v>
      </c>
      <c r="E4785" s="2" t="s">
        <v>118</v>
      </c>
      <c r="F4785" s="3"/>
    </row>
    <row r="4786" spans="1:6">
      <c r="A4786" s="2" t="s">
        <v>7195</v>
      </c>
      <c r="B4786" s="2" t="s">
        <v>210</v>
      </c>
      <c r="C4786" s="2" t="s">
        <v>7196</v>
      </c>
      <c r="D4786" s="2" t="s">
        <v>212</v>
      </c>
      <c r="E4786" s="2" t="s">
        <v>2099</v>
      </c>
      <c r="F4786" s="3"/>
    </row>
    <row r="4787" spans="1:6">
      <c r="A4787" s="2" t="s">
        <v>7019</v>
      </c>
      <c r="B4787" s="2" t="s">
        <v>210</v>
      </c>
      <c r="C4787" s="2" t="s">
        <v>7196</v>
      </c>
      <c r="D4787" s="2" t="s">
        <v>212</v>
      </c>
      <c r="E4787" s="2" t="s">
        <v>118</v>
      </c>
      <c r="F4787" s="3"/>
    </row>
    <row r="4788" spans="1:6">
      <c r="A4788" s="2" t="s">
        <v>7197</v>
      </c>
      <c r="B4788" s="2" t="s">
        <v>210</v>
      </c>
      <c r="C4788" s="2" t="s">
        <v>7196</v>
      </c>
      <c r="D4788" s="2" t="s">
        <v>212</v>
      </c>
      <c r="E4788" s="2" t="s">
        <v>361</v>
      </c>
      <c r="F4788" s="3"/>
    </row>
    <row r="4789" spans="1:6">
      <c r="A4789" s="2"/>
      <c r="B4789" s="2" t="s">
        <v>210</v>
      </c>
      <c r="C4789" s="2" t="s">
        <v>7196</v>
      </c>
      <c r="D4789" s="2" t="s">
        <v>212</v>
      </c>
      <c r="E4789" s="2" t="s">
        <v>1071</v>
      </c>
      <c r="F4789" s="3"/>
    </row>
    <row r="4790" spans="1:6">
      <c r="A4790" s="2" t="s">
        <v>7198</v>
      </c>
      <c r="B4790" s="2" t="s">
        <v>210</v>
      </c>
      <c r="C4790" s="2" t="s">
        <v>7199</v>
      </c>
      <c r="D4790" s="2" t="s">
        <v>212</v>
      </c>
      <c r="E4790" s="2" t="s">
        <v>307</v>
      </c>
      <c r="F4790" s="3"/>
    </row>
    <row r="4791" spans="1:6">
      <c r="A4791" s="2" t="s">
        <v>5203</v>
      </c>
      <c r="B4791" s="2" t="s">
        <v>210</v>
      </c>
      <c r="C4791" s="2" t="s">
        <v>7200</v>
      </c>
      <c r="D4791" s="2" t="s">
        <v>212</v>
      </c>
      <c r="E4791" s="2" t="s">
        <v>1347</v>
      </c>
      <c r="F4791" s="3"/>
    </row>
    <row r="4792" spans="1:6">
      <c r="A4792" s="2" t="s">
        <v>7201</v>
      </c>
      <c r="B4792" s="2" t="s">
        <v>210</v>
      </c>
      <c r="C4792" s="2" t="s">
        <v>7202</v>
      </c>
      <c r="D4792" s="2" t="s">
        <v>212</v>
      </c>
      <c r="E4792" s="2" t="s">
        <v>307</v>
      </c>
      <c r="F4792" s="3"/>
    </row>
    <row r="4793" spans="1:6">
      <c r="A4793" s="2" t="s">
        <v>7203</v>
      </c>
      <c r="B4793" s="2" t="s">
        <v>210</v>
      </c>
      <c r="C4793" s="2" t="s">
        <v>7202</v>
      </c>
      <c r="D4793" s="2" t="s">
        <v>212</v>
      </c>
      <c r="E4793" s="2" t="s">
        <v>307</v>
      </c>
      <c r="F4793" s="3"/>
    </row>
    <row r="4794" spans="1:6">
      <c r="A4794" s="2" t="s">
        <v>7204</v>
      </c>
      <c r="B4794" s="2" t="s">
        <v>210</v>
      </c>
      <c r="C4794" s="2" t="s">
        <v>7205</v>
      </c>
      <c r="D4794" s="2" t="s">
        <v>212</v>
      </c>
      <c r="E4794" s="2" t="s">
        <v>307</v>
      </c>
      <c r="F4794" s="3"/>
    </row>
    <row r="4795" spans="1:6">
      <c r="A4795" s="2" t="s">
        <v>7206</v>
      </c>
      <c r="B4795" s="2" t="s">
        <v>210</v>
      </c>
      <c r="C4795" s="2" t="s">
        <v>7207</v>
      </c>
      <c r="D4795" s="2" t="s">
        <v>212</v>
      </c>
      <c r="E4795" s="2" t="s">
        <v>304</v>
      </c>
      <c r="F4795" s="3"/>
    </row>
    <row r="4796" spans="1:6">
      <c r="A4796" s="2"/>
      <c r="B4796" s="2" t="s">
        <v>210</v>
      </c>
      <c r="C4796" s="2" t="s">
        <v>7208</v>
      </c>
      <c r="D4796" s="2" t="s">
        <v>212</v>
      </c>
      <c r="E4796" s="2" t="s">
        <v>1354</v>
      </c>
      <c r="F4796" s="3"/>
    </row>
    <row r="4797" spans="1:6">
      <c r="A4797" s="2" t="s">
        <v>7209</v>
      </c>
      <c r="B4797" s="2" t="s">
        <v>210</v>
      </c>
      <c r="C4797" s="2" t="s">
        <v>7210</v>
      </c>
      <c r="D4797" s="2" t="s">
        <v>212</v>
      </c>
      <c r="E4797" s="2" t="s">
        <v>1347</v>
      </c>
      <c r="F4797" s="3"/>
    </row>
    <row r="4798" spans="1:6">
      <c r="A4798" s="2"/>
      <c r="B4798" s="2" t="s">
        <v>210</v>
      </c>
      <c r="C4798" s="2" t="s">
        <v>7211</v>
      </c>
      <c r="D4798" s="2" t="s">
        <v>212</v>
      </c>
      <c r="E4798" s="2" t="s">
        <v>226</v>
      </c>
      <c r="F4798" s="3"/>
    </row>
    <row r="4799" spans="1:6">
      <c r="A4799" s="2" t="s">
        <v>7212</v>
      </c>
      <c r="B4799" s="2" t="s">
        <v>210</v>
      </c>
      <c r="C4799" s="2" t="s">
        <v>7213</v>
      </c>
      <c r="D4799" s="2" t="s">
        <v>212</v>
      </c>
      <c r="E4799" s="2" t="s">
        <v>241</v>
      </c>
      <c r="F4799" s="3"/>
    </row>
    <row r="4800" spans="1:6">
      <c r="A4800" s="2" t="s">
        <v>5495</v>
      </c>
      <c r="B4800" s="2" t="s">
        <v>210</v>
      </c>
      <c r="C4800" s="2" t="s">
        <v>7214</v>
      </c>
      <c r="D4800" s="2" t="s">
        <v>219</v>
      </c>
      <c r="E4800" s="2" t="s">
        <v>1379</v>
      </c>
      <c r="F4800" s="3"/>
    </row>
    <row r="4801" spans="1:6">
      <c r="A4801" s="2" t="s">
        <v>7215</v>
      </c>
      <c r="B4801" s="2" t="s">
        <v>210</v>
      </c>
      <c r="C4801" s="2" t="s">
        <v>7214</v>
      </c>
      <c r="D4801" s="2" t="s">
        <v>219</v>
      </c>
      <c r="E4801" s="2" t="s">
        <v>339</v>
      </c>
      <c r="F4801" s="3"/>
    </row>
    <row r="4802" spans="1:6">
      <c r="A4802" s="2"/>
      <c r="B4802" s="2" t="s">
        <v>210</v>
      </c>
      <c r="C4802" s="2" t="s">
        <v>7214</v>
      </c>
      <c r="D4802" s="2" t="s">
        <v>219</v>
      </c>
      <c r="E4802" s="2" t="s">
        <v>1243</v>
      </c>
      <c r="F4802" s="3"/>
    </row>
    <row r="4803" spans="1:6">
      <c r="A4803" s="2" t="s">
        <v>7216</v>
      </c>
      <c r="B4803" s="2" t="s">
        <v>210</v>
      </c>
      <c r="C4803" s="2" t="s">
        <v>7217</v>
      </c>
      <c r="D4803" s="2" t="s">
        <v>212</v>
      </c>
      <c r="E4803" s="2" t="s">
        <v>361</v>
      </c>
      <c r="F4803" s="3"/>
    </row>
    <row r="4804" spans="1:6">
      <c r="A4804" s="2" t="s">
        <v>7218</v>
      </c>
      <c r="B4804" s="2" t="s">
        <v>210</v>
      </c>
      <c r="C4804" s="2" t="s">
        <v>7217</v>
      </c>
      <c r="D4804" s="2" t="s">
        <v>212</v>
      </c>
      <c r="E4804" s="2" t="s">
        <v>361</v>
      </c>
      <c r="F4804" s="3"/>
    </row>
    <row r="4805" spans="1:6">
      <c r="A4805" s="2" t="s">
        <v>7219</v>
      </c>
      <c r="B4805" s="2" t="s">
        <v>210</v>
      </c>
      <c r="C4805" s="2" t="s">
        <v>7220</v>
      </c>
      <c r="D4805" s="2" t="s">
        <v>212</v>
      </c>
      <c r="E4805" s="2" t="s">
        <v>307</v>
      </c>
      <c r="F4805" s="3"/>
    </row>
    <row r="4806" spans="1:6">
      <c r="A4806" s="2" t="s">
        <v>7221</v>
      </c>
      <c r="B4806" s="2" t="s">
        <v>210</v>
      </c>
      <c r="C4806" s="2" t="s">
        <v>7222</v>
      </c>
      <c r="D4806" s="2" t="s">
        <v>212</v>
      </c>
      <c r="E4806" s="2" t="s">
        <v>304</v>
      </c>
      <c r="F4806" s="3"/>
    </row>
    <row r="4807" spans="1:6">
      <c r="A4807" s="2" t="s">
        <v>7223</v>
      </c>
      <c r="B4807" s="2" t="s">
        <v>210</v>
      </c>
      <c r="C4807" s="2" t="s">
        <v>7224</v>
      </c>
      <c r="D4807" s="2" t="s">
        <v>212</v>
      </c>
      <c r="E4807" s="2" t="s">
        <v>304</v>
      </c>
      <c r="F4807" s="3"/>
    </row>
    <row r="4808" spans="1:6">
      <c r="A4808" s="2" t="s">
        <v>7225</v>
      </c>
      <c r="B4808" s="2" t="s">
        <v>210</v>
      </c>
      <c r="C4808" s="2" t="s">
        <v>7226</v>
      </c>
      <c r="D4808" s="2" t="s">
        <v>219</v>
      </c>
      <c r="E4808" s="2" t="s">
        <v>986</v>
      </c>
      <c r="F4808" s="3"/>
    </row>
    <row r="4809" spans="1:6">
      <c r="A4809" s="2" t="s">
        <v>7227</v>
      </c>
      <c r="B4809" s="2" t="s">
        <v>210</v>
      </c>
      <c r="C4809" s="2" t="s">
        <v>7228</v>
      </c>
      <c r="D4809" s="2" t="s">
        <v>219</v>
      </c>
      <c r="E4809" s="2" t="s">
        <v>986</v>
      </c>
      <c r="F4809" s="3"/>
    </row>
    <row r="4810" spans="1:6">
      <c r="A4810" s="2" t="s">
        <v>7229</v>
      </c>
      <c r="B4810" s="2" t="s">
        <v>210</v>
      </c>
      <c r="C4810" s="2" t="s">
        <v>7230</v>
      </c>
      <c r="D4810" s="2" t="s">
        <v>212</v>
      </c>
      <c r="E4810" s="2" t="s">
        <v>509</v>
      </c>
      <c r="F4810" s="3"/>
    </row>
    <row r="4811" spans="1:6">
      <c r="A4811" s="2" t="s">
        <v>7231</v>
      </c>
      <c r="B4811" s="2" t="s">
        <v>210</v>
      </c>
      <c r="C4811" s="2" t="s">
        <v>7232</v>
      </c>
      <c r="D4811" s="2" t="s">
        <v>212</v>
      </c>
      <c r="E4811" s="2" t="s">
        <v>1460</v>
      </c>
      <c r="F4811" s="3"/>
    </row>
    <row r="4812" spans="1:6">
      <c r="A4812" s="2" t="s">
        <v>7233</v>
      </c>
      <c r="B4812" s="2" t="s">
        <v>210</v>
      </c>
      <c r="C4812" s="2" t="s">
        <v>7234</v>
      </c>
      <c r="D4812" s="2" t="s">
        <v>212</v>
      </c>
      <c r="E4812" s="2" t="s">
        <v>1937</v>
      </c>
      <c r="F4812" s="3"/>
    </row>
    <row r="4813" spans="1:6">
      <c r="A4813" s="2" t="s">
        <v>7235</v>
      </c>
      <c r="B4813" s="2" t="s">
        <v>210</v>
      </c>
      <c r="C4813" s="2" t="s">
        <v>7236</v>
      </c>
      <c r="D4813" s="2" t="s">
        <v>212</v>
      </c>
      <c r="E4813" s="2" t="s">
        <v>258</v>
      </c>
      <c r="F4813" s="3"/>
    </row>
    <row r="4814" spans="1:6">
      <c r="A4814" s="2" t="s">
        <v>7237</v>
      </c>
      <c r="B4814" s="2" t="s">
        <v>210</v>
      </c>
      <c r="C4814" s="2" t="s">
        <v>7238</v>
      </c>
      <c r="D4814" s="2" t="s">
        <v>212</v>
      </c>
      <c r="E4814" s="2" t="s">
        <v>5268</v>
      </c>
      <c r="F4814" s="3"/>
    </row>
    <row r="4815" spans="1:6">
      <c r="A4815" s="2" t="s">
        <v>7239</v>
      </c>
      <c r="B4815" s="2" t="s">
        <v>210</v>
      </c>
      <c r="C4815" s="2" t="s">
        <v>7240</v>
      </c>
      <c r="D4815" s="2" t="s">
        <v>212</v>
      </c>
      <c r="E4815" s="2" t="s">
        <v>454</v>
      </c>
      <c r="F4815" s="3"/>
    </row>
    <row r="4816" spans="1:6">
      <c r="A4816" s="2" t="s">
        <v>7241</v>
      </c>
      <c r="B4816" s="2" t="s">
        <v>210</v>
      </c>
      <c r="C4816" s="2" t="s">
        <v>7242</v>
      </c>
      <c r="D4816" s="2" t="s">
        <v>212</v>
      </c>
      <c r="E4816" s="2" t="s">
        <v>454</v>
      </c>
      <c r="F4816" s="3"/>
    </row>
    <row r="4817" spans="1:6">
      <c r="A4817" s="2" t="s">
        <v>3318</v>
      </c>
      <c r="B4817" s="2" t="s">
        <v>210</v>
      </c>
      <c r="C4817" s="2" t="s">
        <v>7243</v>
      </c>
      <c r="D4817" s="2" t="s">
        <v>212</v>
      </c>
      <c r="E4817" s="2" t="s">
        <v>233</v>
      </c>
      <c r="F4817" s="3"/>
    </row>
    <row r="4818" spans="1:6">
      <c r="A4818" s="2" t="s">
        <v>7244</v>
      </c>
      <c r="B4818" s="2" t="s">
        <v>210</v>
      </c>
      <c r="C4818" s="2" t="s">
        <v>7245</v>
      </c>
      <c r="D4818" s="2" t="s">
        <v>212</v>
      </c>
      <c r="E4818" s="2" t="s">
        <v>454</v>
      </c>
      <c r="F4818" s="3"/>
    </row>
    <row r="4819" spans="1:6">
      <c r="A4819" s="2" t="s">
        <v>7246</v>
      </c>
      <c r="B4819" s="2" t="s">
        <v>210</v>
      </c>
      <c r="C4819" s="2" t="s">
        <v>7247</v>
      </c>
      <c r="D4819" s="2" t="s">
        <v>219</v>
      </c>
      <c r="E4819" s="2" t="s">
        <v>2019</v>
      </c>
      <c r="F4819" s="3"/>
    </row>
    <row r="4820" spans="1:6">
      <c r="A4820" s="2" t="s">
        <v>7248</v>
      </c>
      <c r="B4820" s="2" t="s">
        <v>210</v>
      </c>
      <c r="C4820" s="2" t="s">
        <v>7247</v>
      </c>
      <c r="D4820" s="2" t="s">
        <v>219</v>
      </c>
      <c r="E4820" s="2" t="s">
        <v>426</v>
      </c>
      <c r="F4820" s="3"/>
    </row>
    <row r="4821" spans="1:6">
      <c r="A4821" s="2" t="s">
        <v>7249</v>
      </c>
      <c r="B4821" s="2" t="s">
        <v>210</v>
      </c>
      <c r="C4821" s="2" t="s">
        <v>7250</v>
      </c>
      <c r="D4821" s="2" t="s">
        <v>219</v>
      </c>
      <c r="E4821" s="2" t="s">
        <v>272</v>
      </c>
      <c r="F4821" s="3"/>
    </row>
    <row r="4822" spans="1:6">
      <c r="A4822" s="2" t="s">
        <v>7251</v>
      </c>
      <c r="B4822" s="2" t="s">
        <v>210</v>
      </c>
      <c r="C4822" s="2" t="s">
        <v>7252</v>
      </c>
      <c r="D4822" s="2" t="s">
        <v>219</v>
      </c>
      <c r="E4822" s="2" t="s">
        <v>1972</v>
      </c>
      <c r="F4822" s="3"/>
    </row>
    <row r="4823" spans="1:6">
      <c r="A4823" s="2" t="s">
        <v>7253</v>
      </c>
      <c r="B4823" s="2" t="s">
        <v>210</v>
      </c>
      <c r="C4823" s="2" t="s">
        <v>7252</v>
      </c>
      <c r="D4823" s="2" t="s">
        <v>219</v>
      </c>
      <c r="E4823" s="2" t="s">
        <v>1993</v>
      </c>
      <c r="F4823" s="3"/>
    </row>
    <row r="4824" spans="1:6">
      <c r="A4824" s="2" t="s">
        <v>7254</v>
      </c>
      <c r="B4824" s="2" t="s">
        <v>210</v>
      </c>
      <c r="C4824" s="2" t="s">
        <v>7255</v>
      </c>
      <c r="D4824" s="2" t="s">
        <v>212</v>
      </c>
      <c r="E4824" s="2" t="s">
        <v>213</v>
      </c>
      <c r="F4824" s="3"/>
    </row>
    <row r="4825" spans="1:6">
      <c r="A4825" s="2" t="s">
        <v>7256</v>
      </c>
      <c r="B4825" s="2" t="s">
        <v>210</v>
      </c>
      <c r="C4825" s="2" t="s">
        <v>7257</v>
      </c>
      <c r="D4825" s="2" t="s">
        <v>212</v>
      </c>
      <c r="E4825" s="2" t="s">
        <v>213</v>
      </c>
      <c r="F4825" s="3"/>
    </row>
    <row r="4826" spans="1:6">
      <c r="A4826" s="2" t="s">
        <v>7258</v>
      </c>
      <c r="B4826" s="2" t="s">
        <v>210</v>
      </c>
      <c r="C4826" s="2" t="s">
        <v>7259</v>
      </c>
      <c r="D4826" s="2" t="s">
        <v>212</v>
      </c>
      <c r="E4826" s="2" t="s">
        <v>213</v>
      </c>
      <c r="F4826" s="3"/>
    </row>
    <row r="4827" spans="1:6">
      <c r="A4827" s="2" t="s">
        <v>7260</v>
      </c>
      <c r="B4827" s="2" t="s">
        <v>210</v>
      </c>
      <c r="C4827" s="2" t="s">
        <v>7261</v>
      </c>
      <c r="D4827" s="2" t="s">
        <v>212</v>
      </c>
      <c r="E4827" s="2" t="s">
        <v>389</v>
      </c>
      <c r="F4827" s="3"/>
    </row>
    <row r="4828" spans="1:6">
      <c r="A4828" s="2" t="s">
        <v>7262</v>
      </c>
      <c r="B4828" s="2" t="s">
        <v>210</v>
      </c>
      <c r="C4828" s="2" t="s">
        <v>7263</v>
      </c>
      <c r="D4828" s="2" t="s">
        <v>212</v>
      </c>
      <c r="E4828" s="2" t="s">
        <v>950</v>
      </c>
      <c r="F4828" s="3"/>
    </row>
    <row r="4829" spans="1:6">
      <c r="A4829" s="2" t="s">
        <v>7264</v>
      </c>
      <c r="B4829" s="2" t="s">
        <v>210</v>
      </c>
      <c r="C4829" s="2" t="s">
        <v>7265</v>
      </c>
      <c r="D4829" s="2" t="s">
        <v>212</v>
      </c>
      <c r="E4829" s="2" t="s">
        <v>213</v>
      </c>
      <c r="F4829" s="3"/>
    </row>
    <row r="4830" spans="1:6">
      <c r="A4830" s="2"/>
      <c r="B4830" s="2" t="s">
        <v>210</v>
      </c>
      <c r="C4830" s="2" t="s">
        <v>7266</v>
      </c>
      <c r="D4830" s="2" t="s">
        <v>212</v>
      </c>
      <c r="E4830" s="2" t="s">
        <v>7267</v>
      </c>
      <c r="F4830" s="3"/>
    </row>
    <row r="4831" spans="1:6">
      <c r="A4831" s="2" t="s">
        <v>7268</v>
      </c>
      <c r="B4831" s="2" t="s">
        <v>210</v>
      </c>
      <c r="C4831" s="2" t="s">
        <v>7269</v>
      </c>
      <c r="D4831" s="2" t="s">
        <v>212</v>
      </c>
      <c r="E4831" s="2" t="s">
        <v>1200</v>
      </c>
      <c r="F4831" s="3"/>
    </row>
    <row r="4832" spans="1:6">
      <c r="A4832" s="2" t="s">
        <v>7270</v>
      </c>
      <c r="B4832" s="2" t="s">
        <v>210</v>
      </c>
      <c r="C4832" s="2" t="s">
        <v>7271</v>
      </c>
      <c r="D4832" s="2" t="s">
        <v>586</v>
      </c>
      <c r="E4832" s="2" t="s">
        <v>31</v>
      </c>
      <c r="F4832" s="3"/>
    </row>
    <row r="4833" spans="1:6">
      <c r="A4833" s="2"/>
      <c r="B4833" s="2" t="s">
        <v>210</v>
      </c>
      <c r="C4833" s="2" t="s">
        <v>7272</v>
      </c>
      <c r="D4833" s="2" t="s">
        <v>219</v>
      </c>
      <c r="E4833" s="2" t="s">
        <v>7273</v>
      </c>
      <c r="F4833" s="3"/>
    </row>
    <row r="4834" spans="1:6">
      <c r="A4834" s="2" t="s">
        <v>7274</v>
      </c>
      <c r="B4834" s="2" t="s">
        <v>210</v>
      </c>
      <c r="C4834" s="2" t="s">
        <v>7275</v>
      </c>
      <c r="D4834" s="2" t="s">
        <v>212</v>
      </c>
      <c r="E4834" s="2" t="s">
        <v>576</v>
      </c>
      <c r="F4834" s="3"/>
    </row>
    <row r="4835" spans="1:6">
      <c r="A4835" s="2"/>
      <c r="B4835" s="2" t="s">
        <v>210</v>
      </c>
      <c r="C4835" s="2" t="s">
        <v>7276</v>
      </c>
      <c r="D4835" s="2" t="s">
        <v>212</v>
      </c>
      <c r="E4835" s="2" t="s">
        <v>118</v>
      </c>
      <c r="F4835" s="3"/>
    </row>
    <row r="4836" spans="1:6">
      <c r="A4836" s="2" t="s">
        <v>7277</v>
      </c>
      <c r="B4836" s="2" t="s">
        <v>210</v>
      </c>
      <c r="C4836" s="2" t="s">
        <v>7278</v>
      </c>
      <c r="D4836" s="2" t="s">
        <v>212</v>
      </c>
      <c r="E4836" s="2" t="s">
        <v>490</v>
      </c>
      <c r="F4836" s="3"/>
    </row>
    <row r="4837" spans="1:6">
      <c r="A4837" s="2" t="s">
        <v>7279</v>
      </c>
      <c r="B4837" s="2" t="s">
        <v>210</v>
      </c>
      <c r="C4837" s="2" t="s">
        <v>7280</v>
      </c>
      <c r="D4837" s="2" t="s">
        <v>212</v>
      </c>
      <c r="E4837" s="2" t="s">
        <v>213</v>
      </c>
      <c r="F4837" s="3"/>
    </row>
    <row r="4838" spans="1:6">
      <c r="A4838" s="2" t="s">
        <v>7281</v>
      </c>
      <c r="B4838" s="2" t="s">
        <v>210</v>
      </c>
      <c r="C4838" s="2" t="s">
        <v>7282</v>
      </c>
      <c r="D4838" s="2" t="s">
        <v>212</v>
      </c>
      <c r="E4838" s="2" t="s">
        <v>339</v>
      </c>
      <c r="F4838" s="3"/>
    </row>
    <row r="4839" spans="1:6">
      <c r="A4839" s="2" t="s">
        <v>7283</v>
      </c>
      <c r="B4839" s="2" t="s">
        <v>210</v>
      </c>
      <c r="C4839" s="2" t="s">
        <v>7284</v>
      </c>
      <c r="D4839" s="2" t="s">
        <v>212</v>
      </c>
      <c r="E4839" s="2" t="s">
        <v>258</v>
      </c>
      <c r="F4839" s="3"/>
    </row>
    <row r="4840" spans="1:6">
      <c r="A4840" s="2"/>
      <c r="B4840" s="2" t="s">
        <v>210</v>
      </c>
      <c r="C4840" s="2" t="s">
        <v>7284</v>
      </c>
      <c r="D4840" s="2" t="s">
        <v>212</v>
      </c>
      <c r="E4840" s="2" t="s">
        <v>241</v>
      </c>
      <c r="F4840" s="3"/>
    </row>
    <row r="4841" spans="1:6">
      <c r="A4841" s="2" t="s">
        <v>7285</v>
      </c>
      <c r="B4841" s="2" t="s">
        <v>210</v>
      </c>
      <c r="C4841" s="2" t="s">
        <v>7286</v>
      </c>
      <c r="D4841" s="2" t="s">
        <v>212</v>
      </c>
      <c r="E4841" s="2" t="s">
        <v>327</v>
      </c>
      <c r="F4841" s="3"/>
    </row>
    <row r="4842" spans="1:6">
      <c r="A4842" s="2" t="s">
        <v>7287</v>
      </c>
      <c r="B4842" s="2" t="s">
        <v>210</v>
      </c>
      <c r="C4842" s="2" t="s">
        <v>7288</v>
      </c>
      <c r="D4842" s="2" t="s">
        <v>212</v>
      </c>
      <c r="E4842" s="2" t="s">
        <v>454</v>
      </c>
      <c r="F4842" s="3"/>
    </row>
    <row r="4843" spans="1:6">
      <c r="A4843" s="2" t="s">
        <v>5075</v>
      </c>
      <c r="B4843" s="2" t="s">
        <v>210</v>
      </c>
      <c r="C4843" s="2" t="s">
        <v>7289</v>
      </c>
      <c r="D4843" s="2" t="s">
        <v>212</v>
      </c>
      <c r="E4843" s="2" t="s">
        <v>258</v>
      </c>
      <c r="F4843" s="3"/>
    </row>
    <row r="4844" spans="1:6">
      <c r="A4844" s="2" t="s">
        <v>7290</v>
      </c>
      <c r="B4844" s="2" t="s">
        <v>210</v>
      </c>
      <c r="C4844" s="2" t="s">
        <v>7291</v>
      </c>
      <c r="D4844" s="2" t="s">
        <v>212</v>
      </c>
      <c r="E4844" s="2" t="s">
        <v>241</v>
      </c>
      <c r="F4844" s="3"/>
    </row>
    <row r="4845" spans="1:6">
      <c r="A4845" s="2" t="s">
        <v>7292</v>
      </c>
      <c r="B4845" s="2" t="s">
        <v>210</v>
      </c>
      <c r="C4845" s="2" t="s">
        <v>7293</v>
      </c>
      <c r="D4845" s="2" t="s">
        <v>212</v>
      </c>
      <c r="E4845" s="2" t="s">
        <v>7294</v>
      </c>
      <c r="F4845" s="3"/>
    </row>
    <row r="4846" spans="1:6">
      <c r="A4846" s="2" t="s">
        <v>7295</v>
      </c>
      <c r="B4846" s="2" t="s">
        <v>210</v>
      </c>
      <c r="C4846" s="2" t="s">
        <v>7296</v>
      </c>
      <c r="D4846" s="2" t="s">
        <v>212</v>
      </c>
      <c r="E4846" s="2" t="s">
        <v>7297</v>
      </c>
      <c r="F4846" s="3"/>
    </row>
    <row r="4847" spans="1:6">
      <c r="A4847" s="2" t="s">
        <v>7298</v>
      </c>
      <c r="B4847" s="2" t="s">
        <v>210</v>
      </c>
      <c r="C4847" s="2" t="s">
        <v>7299</v>
      </c>
      <c r="D4847" s="2" t="s">
        <v>212</v>
      </c>
      <c r="E4847" s="2" t="s">
        <v>7297</v>
      </c>
      <c r="F4847" s="3"/>
    </row>
    <row r="4848" spans="1:6">
      <c r="A4848" s="2" t="s">
        <v>7300</v>
      </c>
      <c r="B4848" s="2" t="s">
        <v>210</v>
      </c>
      <c r="C4848" s="2" t="s">
        <v>7301</v>
      </c>
      <c r="D4848" s="2" t="s">
        <v>212</v>
      </c>
      <c r="E4848" s="2" t="s">
        <v>118</v>
      </c>
      <c r="F4848" s="3"/>
    </row>
    <row r="4849" spans="1:6">
      <c r="A4849" s="2" t="s">
        <v>7302</v>
      </c>
      <c r="B4849" s="2" t="s">
        <v>210</v>
      </c>
      <c r="C4849" s="2" t="s">
        <v>7303</v>
      </c>
      <c r="D4849" s="2" t="s">
        <v>212</v>
      </c>
      <c r="E4849" s="2" t="s">
        <v>118</v>
      </c>
      <c r="F4849" s="3"/>
    </row>
    <row r="4850" spans="1:6">
      <c r="A4850" s="2" t="s">
        <v>7304</v>
      </c>
      <c r="B4850" s="2" t="s">
        <v>210</v>
      </c>
      <c r="C4850" s="2" t="s">
        <v>7305</v>
      </c>
      <c r="D4850" s="2" t="s">
        <v>219</v>
      </c>
      <c r="E4850" s="2" t="s">
        <v>118</v>
      </c>
      <c r="F4850" s="3"/>
    </row>
    <row r="4851" spans="1:6">
      <c r="A4851" s="2"/>
      <c r="B4851" s="2" t="s">
        <v>210</v>
      </c>
      <c r="C4851" s="2" t="s">
        <v>7306</v>
      </c>
      <c r="D4851" s="2" t="s">
        <v>219</v>
      </c>
      <c r="E4851" s="2" t="s">
        <v>7307</v>
      </c>
      <c r="F4851" s="3"/>
    </row>
    <row r="4852" spans="1:6">
      <c r="A4852" s="2" t="s">
        <v>7308</v>
      </c>
      <c r="B4852" s="2" t="s">
        <v>210</v>
      </c>
      <c r="C4852" s="2" t="s">
        <v>7309</v>
      </c>
      <c r="D4852" s="2" t="s">
        <v>212</v>
      </c>
      <c r="E4852" s="2" t="s">
        <v>118</v>
      </c>
      <c r="F4852" s="3"/>
    </row>
    <row r="4853" spans="1:6">
      <c r="A4853" s="2"/>
      <c r="B4853" s="2" t="s">
        <v>210</v>
      </c>
      <c r="C4853" s="2" t="s">
        <v>7310</v>
      </c>
      <c r="D4853" s="2" t="s">
        <v>219</v>
      </c>
      <c r="E4853" s="2" t="s">
        <v>118</v>
      </c>
      <c r="F4853" s="3"/>
    </row>
    <row r="4854" spans="1:6">
      <c r="A4854" s="2"/>
      <c r="B4854" s="2" t="s">
        <v>210</v>
      </c>
      <c r="C4854" s="2" t="s">
        <v>7311</v>
      </c>
      <c r="D4854" s="2" t="s">
        <v>219</v>
      </c>
      <c r="E4854" s="2" t="s">
        <v>118</v>
      </c>
      <c r="F4854" s="3"/>
    </row>
    <row r="4855" spans="1:6">
      <c r="A4855" s="2"/>
      <c r="B4855" s="2" t="s">
        <v>210</v>
      </c>
      <c r="C4855" s="2" t="s">
        <v>7312</v>
      </c>
      <c r="D4855" s="2" t="s">
        <v>219</v>
      </c>
      <c r="E4855" s="2" t="s">
        <v>118</v>
      </c>
      <c r="F4855" s="3"/>
    </row>
    <row r="4856" spans="1:6">
      <c r="A4856" s="2" t="s">
        <v>7313</v>
      </c>
      <c r="B4856" s="2" t="s">
        <v>210</v>
      </c>
      <c r="C4856" s="2" t="s">
        <v>7314</v>
      </c>
      <c r="D4856" s="2" t="s">
        <v>219</v>
      </c>
      <c r="E4856" s="2" t="s">
        <v>118</v>
      </c>
      <c r="F4856" s="3"/>
    </row>
    <row r="4857" spans="1:6">
      <c r="A4857" s="2"/>
      <c r="B4857" s="2" t="s">
        <v>210</v>
      </c>
      <c r="C4857" s="2" t="s">
        <v>7315</v>
      </c>
      <c r="D4857" s="2" t="s">
        <v>219</v>
      </c>
      <c r="E4857" s="2" t="s">
        <v>118</v>
      </c>
      <c r="F4857" s="3"/>
    </row>
    <row r="4858" spans="1:6">
      <c r="A4858" s="2"/>
      <c r="B4858" s="2" t="s">
        <v>210</v>
      </c>
      <c r="C4858" s="2" t="s">
        <v>7316</v>
      </c>
      <c r="D4858" s="2" t="s">
        <v>219</v>
      </c>
      <c r="E4858" s="2" t="s">
        <v>118</v>
      </c>
      <c r="F4858" s="3"/>
    </row>
    <row r="4859" spans="1:6">
      <c r="A4859" s="2"/>
      <c r="B4859" s="2" t="s">
        <v>210</v>
      </c>
      <c r="C4859" s="2" t="s">
        <v>7317</v>
      </c>
      <c r="D4859" s="2" t="s">
        <v>219</v>
      </c>
      <c r="E4859" s="2" t="s">
        <v>118</v>
      </c>
      <c r="F4859" s="3"/>
    </row>
    <row r="4860" spans="1:6">
      <c r="A4860" s="2"/>
      <c r="B4860" s="2" t="s">
        <v>210</v>
      </c>
      <c r="C4860" s="2" t="s">
        <v>7318</v>
      </c>
      <c r="D4860" s="2" t="s">
        <v>219</v>
      </c>
      <c r="E4860" s="2" t="s">
        <v>118</v>
      </c>
      <c r="F4860" s="3"/>
    </row>
    <row r="4861" spans="1:6">
      <c r="A4861" s="2" t="s">
        <v>7319</v>
      </c>
      <c r="B4861" s="2" t="s">
        <v>210</v>
      </c>
      <c r="C4861" s="2" t="s">
        <v>7320</v>
      </c>
      <c r="D4861" s="2" t="s">
        <v>219</v>
      </c>
      <c r="E4861" s="2" t="s">
        <v>118</v>
      </c>
      <c r="F4861" s="3"/>
    </row>
    <row r="4862" spans="1:6">
      <c r="A4862" s="2"/>
      <c r="B4862" s="2" t="s">
        <v>210</v>
      </c>
      <c r="C4862" s="2" t="s">
        <v>7321</v>
      </c>
      <c r="D4862" s="2" t="s">
        <v>219</v>
      </c>
      <c r="E4862" s="2" t="s">
        <v>7307</v>
      </c>
      <c r="F4862" s="3"/>
    </row>
    <row r="4863" spans="1:6">
      <c r="A4863" s="2"/>
      <c r="B4863" s="2" t="s">
        <v>210</v>
      </c>
      <c r="C4863" s="2" t="s">
        <v>7322</v>
      </c>
      <c r="D4863" s="2" t="s">
        <v>219</v>
      </c>
      <c r="E4863" s="2" t="s">
        <v>118</v>
      </c>
      <c r="F4863" s="3"/>
    </row>
    <row r="4864" spans="1:6">
      <c r="A4864" s="2"/>
      <c r="B4864" s="2" t="s">
        <v>210</v>
      </c>
      <c r="C4864" s="2" t="s">
        <v>7323</v>
      </c>
      <c r="D4864" s="2" t="s">
        <v>219</v>
      </c>
      <c r="E4864" s="2" t="s">
        <v>118</v>
      </c>
      <c r="F4864" s="3"/>
    </row>
    <row r="4865" spans="1:6">
      <c r="A4865" s="2" t="s">
        <v>2357</v>
      </c>
      <c r="B4865" s="2" t="s">
        <v>210</v>
      </c>
      <c r="C4865" s="2" t="s">
        <v>7324</v>
      </c>
      <c r="D4865" s="2" t="s">
        <v>219</v>
      </c>
      <c r="E4865" s="2" t="s">
        <v>1200</v>
      </c>
      <c r="F4865" s="3"/>
    </row>
    <row r="4866" spans="1:6">
      <c r="A4866" s="2" t="s">
        <v>7060</v>
      </c>
      <c r="B4866" s="2" t="s">
        <v>210</v>
      </c>
      <c r="C4866" s="2" t="s">
        <v>7324</v>
      </c>
      <c r="D4866" s="2" t="s">
        <v>219</v>
      </c>
      <c r="E4866" s="2" t="s">
        <v>1363</v>
      </c>
      <c r="F4866" s="3"/>
    </row>
    <row r="4867" spans="1:6">
      <c r="A4867" s="2" t="s">
        <v>7325</v>
      </c>
      <c r="B4867" s="2" t="s">
        <v>210</v>
      </c>
      <c r="C4867" s="2" t="s">
        <v>7324</v>
      </c>
      <c r="D4867" s="2" t="s">
        <v>219</v>
      </c>
      <c r="E4867" s="2" t="s">
        <v>2413</v>
      </c>
      <c r="F4867" s="3"/>
    </row>
    <row r="4868" spans="1:6">
      <c r="A4868" s="2" t="s">
        <v>7326</v>
      </c>
      <c r="B4868" s="2" t="s">
        <v>210</v>
      </c>
      <c r="C4868" s="2" t="s">
        <v>7324</v>
      </c>
      <c r="D4868" s="2" t="s">
        <v>219</v>
      </c>
      <c r="E4868" s="2" t="s">
        <v>2101</v>
      </c>
      <c r="F4868" s="3"/>
    </row>
    <row r="4869" spans="1:6">
      <c r="A4869" s="2" t="s">
        <v>7327</v>
      </c>
      <c r="B4869" s="2" t="s">
        <v>210</v>
      </c>
      <c r="C4869" s="2" t="s">
        <v>7328</v>
      </c>
      <c r="D4869" s="2" t="s">
        <v>219</v>
      </c>
      <c r="E4869" s="2" t="s">
        <v>118</v>
      </c>
      <c r="F4869" s="3"/>
    </row>
    <row r="4870" spans="1:6">
      <c r="A4870" s="2" t="s">
        <v>7329</v>
      </c>
      <c r="B4870" s="2" t="s">
        <v>210</v>
      </c>
      <c r="C4870" s="2" t="s">
        <v>7330</v>
      </c>
      <c r="D4870" s="2" t="s">
        <v>219</v>
      </c>
      <c r="E4870" s="2" t="s">
        <v>118</v>
      </c>
      <c r="F4870" s="3"/>
    </row>
    <row r="4871" spans="1:6">
      <c r="A4871" s="2"/>
      <c r="B4871" s="2" t="s">
        <v>210</v>
      </c>
      <c r="C4871" s="2" t="s">
        <v>7331</v>
      </c>
      <c r="D4871" s="2" t="s">
        <v>219</v>
      </c>
      <c r="E4871" s="2" t="s">
        <v>7307</v>
      </c>
      <c r="F4871" s="3"/>
    </row>
    <row r="4872" spans="1:6">
      <c r="A4872" s="2" t="s">
        <v>7332</v>
      </c>
      <c r="B4872" s="2" t="s">
        <v>210</v>
      </c>
      <c r="C4872" s="2" t="s">
        <v>7333</v>
      </c>
      <c r="D4872" s="2" t="s">
        <v>219</v>
      </c>
      <c r="E4872" s="2" t="s">
        <v>118</v>
      </c>
      <c r="F4872" s="3"/>
    </row>
    <row r="4873" spans="1:6">
      <c r="A4873" s="2" t="s">
        <v>7334</v>
      </c>
      <c r="B4873" s="2" t="s">
        <v>210</v>
      </c>
      <c r="C4873" s="2" t="s">
        <v>7335</v>
      </c>
      <c r="D4873" s="2" t="s">
        <v>219</v>
      </c>
      <c r="E4873" s="2" t="s">
        <v>118</v>
      </c>
      <c r="F4873" s="3"/>
    </row>
    <row r="4874" spans="1:6">
      <c r="A4874" s="2" t="s">
        <v>7336</v>
      </c>
      <c r="B4874" s="2" t="s">
        <v>210</v>
      </c>
      <c r="C4874" s="2" t="s">
        <v>7337</v>
      </c>
      <c r="D4874" s="2" t="s">
        <v>212</v>
      </c>
      <c r="E4874" s="2" t="s">
        <v>31</v>
      </c>
      <c r="F4874" s="3"/>
    </row>
    <row r="4875" spans="1:6">
      <c r="A4875" s="2" t="s">
        <v>7338</v>
      </c>
      <c r="B4875" s="2" t="s">
        <v>210</v>
      </c>
      <c r="C4875" s="2" t="s">
        <v>7339</v>
      </c>
      <c r="D4875" s="2" t="s">
        <v>212</v>
      </c>
      <c r="E4875" s="2" t="s">
        <v>1620</v>
      </c>
      <c r="F4875" s="3"/>
    </row>
    <row r="4876" spans="1:6">
      <c r="A4876" s="2"/>
      <c r="B4876" s="2" t="s">
        <v>210</v>
      </c>
      <c r="C4876" s="2" t="s">
        <v>7340</v>
      </c>
      <c r="D4876" s="2" t="s">
        <v>212</v>
      </c>
      <c r="E4876" s="2" t="s">
        <v>118</v>
      </c>
      <c r="F4876" s="3"/>
    </row>
    <row r="4877" spans="1:6" ht="60">
      <c r="A4877" s="2" t="s">
        <v>7341</v>
      </c>
      <c r="B4877" s="2" t="s">
        <v>210</v>
      </c>
      <c r="C4877" s="4" t="s">
        <v>7342</v>
      </c>
      <c r="D4877" s="2" t="s">
        <v>212</v>
      </c>
      <c r="E4877" s="2" t="s">
        <v>396</v>
      </c>
      <c r="F4877" s="3"/>
    </row>
    <row r="4878" spans="1:6">
      <c r="A4878" s="2" t="s">
        <v>446</v>
      </c>
      <c r="B4878" s="2" t="s">
        <v>210</v>
      </c>
      <c r="C4878" s="2" t="s">
        <v>7343</v>
      </c>
      <c r="D4878" s="2" t="s">
        <v>212</v>
      </c>
      <c r="E4878" s="2" t="s">
        <v>1582</v>
      </c>
      <c r="F4878" s="3"/>
    </row>
    <row r="4879" spans="1:6">
      <c r="A4879" s="2" t="s">
        <v>7344</v>
      </c>
      <c r="B4879" s="2" t="s">
        <v>210</v>
      </c>
      <c r="C4879" s="2" t="s">
        <v>7343</v>
      </c>
      <c r="D4879" s="2" t="s">
        <v>212</v>
      </c>
      <c r="E4879" s="2" t="s">
        <v>1582</v>
      </c>
      <c r="F4879" s="3"/>
    </row>
    <row r="4880" spans="1:6">
      <c r="A4880" s="2" t="s">
        <v>7345</v>
      </c>
      <c r="B4880" s="2" t="s">
        <v>210</v>
      </c>
      <c r="C4880" s="2" t="s">
        <v>7343</v>
      </c>
      <c r="D4880" s="2" t="s">
        <v>212</v>
      </c>
      <c r="E4880" s="2" t="s">
        <v>1582</v>
      </c>
      <c r="F4880" s="3"/>
    </row>
    <row r="4881" spans="1:6">
      <c r="A4881" s="2" t="s">
        <v>7346</v>
      </c>
      <c r="B4881" s="2" t="s">
        <v>210</v>
      </c>
      <c r="C4881" s="2" t="s">
        <v>7347</v>
      </c>
      <c r="D4881" s="2" t="s">
        <v>212</v>
      </c>
      <c r="E4881" s="2" t="s">
        <v>213</v>
      </c>
      <c r="F4881" s="3"/>
    </row>
    <row r="4882" spans="1:6">
      <c r="A4882" s="2" t="s">
        <v>7348</v>
      </c>
      <c r="B4882" s="2" t="s">
        <v>210</v>
      </c>
      <c r="C4882" s="2" t="s">
        <v>7349</v>
      </c>
      <c r="D4882" s="2" t="s">
        <v>212</v>
      </c>
      <c r="E4882" s="2" t="s">
        <v>241</v>
      </c>
      <c r="F4882" s="3"/>
    </row>
    <row r="4883" spans="1:6">
      <c r="A4883" s="2" t="s">
        <v>2020</v>
      </c>
      <c r="B4883" s="2" t="s">
        <v>210</v>
      </c>
      <c r="C4883" s="2" t="s">
        <v>7350</v>
      </c>
      <c r="D4883" s="2" t="s">
        <v>212</v>
      </c>
      <c r="E4883" s="2" t="s">
        <v>2037</v>
      </c>
      <c r="F4883" s="3"/>
    </row>
    <row r="4884" spans="1:6">
      <c r="A4884" s="2" t="s">
        <v>7351</v>
      </c>
      <c r="B4884" s="2" t="s">
        <v>210</v>
      </c>
      <c r="C4884" s="2" t="s">
        <v>7352</v>
      </c>
      <c r="D4884" s="2" t="s">
        <v>212</v>
      </c>
      <c r="E4884" s="2" t="s">
        <v>1493</v>
      </c>
      <c r="F4884" s="3"/>
    </row>
    <row r="4885" spans="1:6">
      <c r="A4885" s="2" t="s">
        <v>7353</v>
      </c>
      <c r="B4885" s="2" t="s">
        <v>210</v>
      </c>
      <c r="C4885" s="2" t="s">
        <v>7354</v>
      </c>
      <c r="D4885" s="2" t="s">
        <v>212</v>
      </c>
      <c r="E4885" s="2" t="s">
        <v>1935</v>
      </c>
      <c r="F4885" s="3"/>
    </row>
    <row r="4886" spans="1:6">
      <c r="A4886" s="2" t="s">
        <v>7355</v>
      </c>
      <c r="B4886" s="2" t="s">
        <v>210</v>
      </c>
      <c r="C4886" s="2" t="s">
        <v>7356</v>
      </c>
      <c r="D4886" s="2" t="s">
        <v>212</v>
      </c>
      <c r="E4886" s="2" t="s">
        <v>389</v>
      </c>
      <c r="F4886" s="3"/>
    </row>
    <row r="4887" spans="1:6">
      <c r="A4887" s="2" t="s">
        <v>7357</v>
      </c>
      <c r="B4887" s="2" t="s">
        <v>210</v>
      </c>
      <c r="C4887" s="2" t="s">
        <v>7356</v>
      </c>
      <c r="D4887" s="2" t="s">
        <v>212</v>
      </c>
      <c r="E4887" s="2" t="s">
        <v>389</v>
      </c>
      <c r="F4887" s="3"/>
    </row>
    <row r="4888" spans="1:6">
      <c r="A4888" s="2" t="s">
        <v>7358</v>
      </c>
      <c r="B4888" s="2" t="s">
        <v>210</v>
      </c>
      <c r="C4888" s="2" t="s">
        <v>7359</v>
      </c>
      <c r="D4888" s="2" t="s">
        <v>212</v>
      </c>
      <c r="E4888" s="2" t="s">
        <v>339</v>
      </c>
      <c r="F4888" s="3"/>
    </row>
    <row r="4889" spans="1:6">
      <c r="A4889" s="2" t="s">
        <v>7360</v>
      </c>
      <c r="B4889" s="2" t="s">
        <v>210</v>
      </c>
      <c r="C4889" s="2" t="s">
        <v>7361</v>
      </c>
      <c r="D4889" s="2" t="s">
        <v>212</v>
      </c>
      <c r="E4889" s="2" t="s">
        <v>950</v>
      </c>
      <c r="F4889" s="3"/>
    </row>
    <row r="4890" spans="1:6">
      <c r="A4890" s="2" t="s">
        <v>7362</v>
      </c>
      <c r="B4890" s="2" t="s">
        <v>210</v>
      </c>
      <c r="C4890" s="2" t="s">
        <v>7363</v>
      </c>
      <c r="D4890" s="2" t="s">
        <v>212</v>
      </c>
      <c r="E4890" s="2" t="s">
        <v>415</v>
      </c>
      <c r="F4890" s="3"/>
    </row>
    <row r="4891" spans="1:6">
      <c r="A4891" s="2" t="s">
        <v>7364</v>
      </c>
      <c r="B4891" s="2" t="s">
        <v>210</v>
      </c>
      <c r="C4891" s="2" t="s">
        <v>7363</v>
      </c>
      <c r="D4891" s="2" t="s">
        <v>212</v>
      </c>
      <c r="E4891" s="2" t="s">
        <v>1071</v>
      </c>
      <c r="F4891" s="3"/>
    </row>
    <row r="4892" spans="1:6">
      <c r="A4892" s="2" t="s">
        <v>7365</v>
      </c>
      <c r="B4892" s="2" t="s">
        <v>210</v>
      </c>
      <c r="C4892" s="2" t="s">
        <v>7363</v>
      </c>
      <c r="D4892" s="2" t="s">
        <v>212</v>
      </c>
      <c r="E4892" s="2" t="s">
        <v>327</v>
      </c>
      <c r="F4892" s="3"/>
    </row>
    <row r="4893" spans="1:6">
      <c r="A4893" s="2" t="s">
        <v>7366</v>
      </c>
      <c r="B4893" s="2" t="s">
        <v>210</v>
      </c>
      <c r="C4893" s="2" t="s">
        <v>7363</v>
      </c>
      <c r="D4893" s="2" t="s">
        <v>212</v>
      </c>
      <c r="E4893" s="2" t="s">
        <v>327</v>
      </c>
      <c r="F4893" s="3"/>
    </row>
    <row r="4894" spans="1:6">
      <c r="A4894" s="2" t="s">
        <v>7367</v>
      </c>
      <c r="B4894" s="2" t="s">
        <v>210</v>
      </c>
      <c r="C4894" s="2" t="s">
        <v>7368</v>
      </c>
      <c r="D4894" s="2" t="s">
        <v>212</v>
      </c>
      <c r="E4894" s="2" t="s">
        <v>358</v>
      </c>
      <c r="F4894" s="3"/>
    </row>
    <row r="4895" spans="1:6">
      <c r="A4895" s="2" t="s">
        <v>7369</v>
      </c>
      <c r="B4895" s="2" t="s">
        <v>210</v>
      </c>
      <c r="C4895" s="2" t="s">
        <v>7370</v>
      </c>
      <c r="D4895" s="2" t="s">
        <v>212</v>
      </c>
      <c r="E4895" s="2" t="s">
        <v>358</v>
      </c>
      <c r="F4895" s="3"/>
    </row>
    <row r="4896" spans="1:6">
      <c r="A4896" s="2" t="s">
        <v>7371</v>
      </c>
      <c r="B4896" s="2" t="s">
        <v>210</v>
      </c>
      <c r="C4896" s="2" t="s">
        <v>7372</v>
      </c>
      <c r="D4896" s="2" t="s">
        <v>212</v>
      </c>
      <c r="E4896" s="2" t="s">
        <v>358</v>
      </c>
      <c r="F4896" s="3"/>
    </row>
    <row r="4897" spans="1:6">
      <c r="A4897" s="2" t="s">
        <v>7373</v>
      </c>
      <c r="B4897" s="2" t="s">
        <v>210</v>
      </c>
      <c r="C4897" s="2" t="s">
        <v>7372</v>
      </c>
      <c r="D4897" s="2" t="s">
        <v>212</v>
      </c>
      <c r="E4897" s="2" t="s">
        <v>358</v>
      </c>
      <c r="F4897" s="3"/>
    </row>
    <row r="4898" spans="1:6">
      <c r="A4898" s="2" t="s">
        <v>7374</v>
      </c>
      <c r="B4898" s="2" t="s">
        <v>210</v>
      </c>
      <c r="C4898" s="2" t="s">
        <v>7375</v>
      </c>
      <c r="D4898" s="2" t="s">
        <v>212</v>
      </c>
      <c r="E4898" s="2" t="s">
        <v>509</v>
      </c>
      <c r="F4898" s="3"/>
    </row>
    <row r="4899" spans="1:6">
      <c r="A4899" s="2" t="s">
        <v>7376</v>
      </c>
      <c r="B4899" s="2" t="s">
        <v>210</v>
      </c>
      <c r="C4899" s="2" t="s">
        <v>7377</v>
      </c>
      <c r="D4899" s="2" t="s">
        <v>212</v>
      </c>
      <c r="E4899" s="2" t="s">
        <v>7378</v>
      </c>
      <c r="F4899" s="3"/>
    </row>
    <row r="4900" spans="1:6">
      <c r="A4900" s="2" t="s">
        <v>7379</v>
      </c>
      <c r="B4900" s="2" t="s">
        <v>210</v>
      </c>
      <c r="C4900" s="2" t="s">
        <v>7380</v>
      </c>
      <c r="D4900" s="2" t="s">
        <v>212</v>
      </c>
      <c r="E4900" s="2" t="s">
        <v>267</v>
      </c>
      <c r="F4900" s="3"/>
    </row>
    <row r="4901" spans="1:6">
      <c r="A4901" s="2" t="s">
        <v>7381</v>
      </c>
      <c r="B4901" s="2" t="s">
        <v>210</v>
      </c>
      <c r="C4901" s="2" t="s">
        <v>7382</v>
      </c>
      <c r="D4901" s="2" t="s">
        <v>212</v>
      </c>
      <c r="E4901" s="2" t="s">
        <v>389</v>
      </c>
      <c r="F4901" s="3"/>
    </row>
    <row r="4902" spans="1:6">
      <c r="A4902" s="2" t="s">
        <v>7383</v>
      </c>
      <c r="B4902" s="2" t="s">
        <v>210</v>
      </c>
      <c r="C4902" s="2" t="s">
        <v>7384</v>
      </c>
      <c r="D4902" s="2" t="s">
        <v>212</v>
      </c>
      <c r="E4902" s="2" t="s">
        <v>339</v>
      </c>
      <c r="F4902" s="3"/>
    </row>
    <row r="4903" spans="1:6">
      <c r="A4903" s="2" t="s">
        <v>7385</v>
      </c>
      <c r="B4903" s="2" t="s">
        <v>210</v>
      </c>
      <c r="C4903" s="2" t="s">
        <v>7386</v>
      </c>
      <c r="D4903" s="2" t="s">
        <v>212</v>
      </c>
      <c r="E4903" s="2" t="s">
        <v>361</v>
      </c>
      <c r="F4903" s="3"/>
    </row>
    <row r="4904" spans="1:6">
      <c r="A4904" s="2" t="s">
        <v>7387</v>
      </c>
      <c r="B4904" s="2" t="s">
        <v>210</v>
      </c>
      <c r="C4904" s="2" t="s">
        <v>7386</v>
      </c>
      <c r="D4904" s="2" t="s">
        <v>212</v>
      </c>
      <c r="E4904" s="2" t="s">
        <v>415</v>
      </c>
      <c r="F4904" s="3"/>
    </row>
    <row r="4905" spans="1:6">
      <c r="A4905" s="2" t="s">
        <v>7388</v>
      </c>
      <c r="B4905" s="2" t="s">
        <v>210</v>
      </c>
      <c r="C4905" s="2" t="s">
        <v>7389</v>
      </c>
      <c r="D4905" s="2" t="s">
        <v>212</v>
      </c>
      <c r="E4905" s="2" t="s">
        <v>241</v>
      </c>
      <c r="F4905" s="3"/>
    </row>
    <row r="4906" spans="1:6">
      <c r="A4906" s="2" t="s">
        <v>7390</v>
      </c>
      <c r="B4906" s="2" t="s">
        <v>210</v>
      </c>
      <c r="C4906" s="2" t="s">
        <v>7391</v>
      </c>
      <c r="D4906" s="2" t="s">
        <v>212</v>
      </c>
      <c r="E4906" s="2" t="s">
        <v>2383</v>
      </c>
      <c r="F4906" s="3"/>
    </row>
    <row r="4907" spans="1:6">
      <c r="A4907" s="2" t="s">
        <v>7392</v>
      </c>
      <c r="B4907" s="2" t="s">
        <v>210</v>
      </c>
      <c r="C4907" s="2" t="s">
        <v>7393</v>
      </c>
      <c r="D4907" s="2" t="s">
        <v>212</v>
      </c>
      <c r="E4907" s="2" t="s">
        <v>258</v>
      </c>
      <c r="F4907" s="3"/>
    </row>
    <row r="4908" spans="1:6">
      <c r="A4908" s="2" t="s">
        <v>7394</v>
      </c>
      <c r="B4908" s="2" t="s">
        <v>210</v>
      </c>
      <c r="C4908" s="2" t="s">
        <v>7395</v>
      </c>
      <c r="D4908" s="2" t="s">
        <v>212</v>
      </c>
      <c r="E4908" s="2" t="s">
        <v>213</v>
      </c>
      <c r="F4908" s="3"/>
    </row>
    <row r="4909" spans="1:6">
      <c r="A4909" s="2" t="s">
        <v>7396</v>
      </c>
      <c r="B4909" s="2" t="s">
        <v>210</v>
      </c>
      <c r="C4909" s="2" t="s">
        <v>7397</v>
      </c>
      <c r="D4909" s="2" t="s">
        <v>212</v>
      </c>
      <c r="E4909" s="2" t="s">
        <v>1102</v>
      </c>
      <c r="F4909" s="3"/>
    </row>
    <row r="4910" spans="1:6">
      <c r="A4910" s="2" t="s">
        <v>7398</v>
      </c>
      <c r="B4910" s="2" t="s">
        <v>210</v>
      </c>
      <c r="C4910" s="2" t="s">
        <v>7399</v>
      </c>
      <c r="D4910" s="2" t="s">
        <v>212</v>
      </c>
      <c r="E4910" s="2" t="s">
        <v>509</v>
      </c>
      <c r="F4910" s="3"/>
    </row>
    <row r="4911" spans="1:6">
      <c r="A4911" s="2" t="s">
        <v>7400</v>
      </c>
      <c r="B4911" s="2" t="s">
        <v>210</v>
      </c>
      <c r="C4911" s="2" t="s">
        <v>7401</v>
      </c>
      <c r="D4911" s="2" t="s">
        <v>212</v>
      </c>
      <c r="E4911" s="2" t="s">
        <v>3366</v>
      </c>
      <c r="F4911" s="3"/>
    </row>
    <row r="4912" spans="1:6">
      <c r="A4912" s="2" t="s">
        <v>7402</v>
      </c>
      <c r="B4912" s="2" t="s">
        <v>210</v>
      </c>
      <c r="C4912" s="2" t="s">
        <v>7403</v>
      </c>
      <c r="D4912" s="2" t="s">
        <v>212</v>
      </c>
      <c r="E4912" s="2" t="s">
        <v>213</v>
      </c>
      <c r="F4912" s="3"/>
    </row>
    <row r="4913" spans="1:6">
      <c r="A4913" s="2" t="s">
        <v>7404</v>
      </c>
      <c r="B4913" s="2" t="s">
        <v>210</v>
      </c>
      <c r="C4913" s="2" t="s">
        <v>7403</v>
      </c>
      <c r="D4913" s="2" t="s">
        <v>212</v>
      </c>
      <c r="E4913" s="2" t="s">
        <v>1354</v>
      </c>
      <c r="F4913" s="3"/>
    </row>
    <row r="4914" spans="1:6">
      <c r="A4914" s="2" t="s">
        <v>7405</v>
      </c>
      <c r="B4914" s="2" t="s">
        <v>210</v>
      </c>
      <c r="C4914" s="2" t="s">
        <v>7403</v>
      </c>
      <c r="D4914" s="2" t="s">
        <v>212</v>
      </c>
      <c r="E4914" s="2" t="s">
        <v>997</v>
      </c>
      <c r="F4914" s="3"/>
    </row>
    <row r="4915" spans="1:6">
      <c r="A4915" s="2" t="s">
        <v>7406</v>
      </c>
      <c r="B4915" s="2" t="s">
        <v>210</v>
      </c>
      <c r="C4915" s="2" t="s">
        <v>7407</v>
      </c>
      <c r="D4915" s="2" t="s">
        <v>212</v>
      </c>
      <c r="E4915" s="2" t="s">
        <v>272</v>
      </c>
      <c r="F4915" s="3"/>
    </row>
    <row r="4916" spans="1:6">
      <c r="A4916" s="2" t="s">
        <v>7408</v>
      </c>
      <c r="B4916" s="2" t="s">
        <v>210</v>
      </c>
      <c r="C4916" s="2" t="s">
        <v>7407</v>
      </c>
      <c r="D4916" s="2" t="s">
        <v>212</v>
      </c>
      <c r="E4916" s="2" t="s">
        <v>213</v>
      </c>
      <c r="F4916" s="3"/>
    </row>
    <row r="4917" spans="1:6">
      <c r="A4917" s="2" t="s">
        <v>7409</v>
      </c>
      <c r="B4917" s="2" t="s">
        <v>210</v>
      </c>
      <c r="C4917" s="2" t="s">
        <v>7410</v>
      </c>
      <c r="D4917" s="2" t="s">
        <v>212</v>
      </c>
      <c r="E4917" s="2" t="s">
        <v>272</v>
      </c>
      <c r="F4917" s="3"/>
    </row>
    <row r="4918" spans="1:6">
      <c r="A4918" s="2" t="s">
        <v>7411</v>
      </c>
      <c r="B4918" s="2" t="s">
        <v>210</v>
      </c>
      <c r="C4918" s="2" t="s">
        <v>7412</v>
      </c>
      <c r="D4918" s="2" t="s">
        <v>1509</v>
      </c>
      <c r="E4918" s="2" t="s">
        <v>267</v>
      </c>
      <c r="F4918" s="3"/>
    </row>
    <row r="4919" spans="1:6">
      <c r="A4919" s="2" t="s">
        <v>7413</v>
      </c>
      <c r="B4919" s="2" t="s">
        <v>210</v>
      </c>
      <c r="C4919" s="2" t="s">
        <v>7412</v>
      </c>
      <c r="D4919" s="2" t="s">
        <v>1509</v>
      </c>
      <c r="E4919" s="2" t="s">
        <v>272</v>
      </c>
      <c r="F4919" s="3"/>
    </row>
    <row r="4920" spans="1:6">
      <c r="A4920" s="2" t="s">
        <v>7414</v>
      </c>
      <c r="B4920" s="2" t="s">
        <v>210</v>
      </c>
      <c r="C4920" s="2" t="s">
        <v>7412</v>
      </c>
      <c r="D4920" s="2" t="s">
        <v>1509</v>
      </c>
      <c r="E4920" s="2" t="s">
        <v>2413</v>
      </c>
      <c r="F4920" s="3"/>
    </row>
    <row r="4921" spans="1:6">
      <c r="A4921" s="2" t="s">
        <v>7415</v>
      </c>
      <c r="B4921" s="2" t="s">
        <v>210</v>
      </c>
      <c r="C4921" s="2" t="s">
        <v>7416</v>
      </c>
      <c r="D4921" s="2" t="s">
        <v>1509</v>
      </c>
      <c r="E4921" s="2" t="s">
        <v>1951</v>
      </c>
      <c r="F4921" s="3"/>
    </row>
    <row r="4922" spans="1:6">
      <c r="A4922" s="2" t="s">
        <v>7417</v>
      </c>
      <c r="B4922" s="2" t="s">
        <v>210</v>
      </c>
      <c r="C4922" s="2" t="s">
        <v>7418</v>
      </c>
      <c r="D4922" s="2" t="s">
        <v>1509</v>
      </c>
      <c r="E4922" s="2" t="s">
        <v>267</v>
      </c>
      <c r="F4922" s="3"/>
    </row>
    <row r="4923" spans="1:6">
      <c r="A4923" s="2" t="s">
        <v>7419</v>
      </c>
      <c r="B4923" s="2" t="s">
        <v>210</v>
      </c>
      <c r="C4923" s="2" t="s">
        <v>7420</v>
      </c>
      <c r="D4923" s="2" t="s">
        <v>1509</v>
      </c>
      <c r="E4923" s="2" t="s">
        <v>267</v>
      </c>
      <c r="F4923" s="3"/>
    </row>
    <row r="4924" spans="1:6">
      <c r="A4924" s="2" t="s">
        <v>7421</v>
      </c>
      <c r="B4924" s="2" t="s">
        <v>210</v>
      </c>
      <c r="C4924" s="2" t="s">
        <v>7422</v>
      </c>
      <c r="D4924" s="2" t="s">
        <v>212</v>
      </c>
      <c r="E4924" s="2" t="s">
        <v>233</v>
      </c>
      <c r="F4924" s="3"/>
    </row>
    <row r="4925" spans="1:6">
      <c r="A4925" s="2" t="s">
        <v>648</v>
      </c>
      <c r="B4925" s="2" t="s">
        <v>210</v>
      </c>
      <c r="C4925" s="2" t="s">
        <v>7423</v>
      </c>
      <c r="D4925" s="2" t="s">
        <v>212</v>
      </c>
      <c r="E4925" s="2" t="s">
        <v>415</v>
      </c>
      <c r="F4925" s="3"/>
    </row>
    <row r="4926" spans="1:6">
      <c r="A4926" s="2" t="s">
        <v>7424</v>
      </c>
      <c r="B4926" s="2" t="s">
        <v>210</v>
      </c>
      <c r="C4926" s="2" t="s">
        <v>7425</v>
      </c>
      <c r="D4926" s="2" t="s">
        <v>212</v>
      </c>
      <c r="E4926" s="2" t="s">
        <v>272</v>
      </c>
      <c r="F4926" s="3"/>
    </row>
    <row r="4927" spans="1:6">
      <c r="A4927" s="2" t="s">
        <v>7426</v>
      </c>
      <c r="B4927" s="2" t="s">
        <v>210</v>
      </c>
      <c r="C4927" s="2" t="s">
        <v>7427</v>
      </c>
      <c r="D4927" s="2" t="s">
        <v>212</v>
      </c>
      <c r="E4927" s="2" t="s">
        <v>213</v>
      </c>
      <c r="F4927" s="3"/>
    </row>
    <row r="4928" spans="1:6">
      <c r="A4928" s="2" t="s">
        <v>7428</v>
      </c>
      <c r="B4928" s="2" t="s">
        <v>210</v>
      </c>
      <c r="C4928" s="2" t="s">
        <v>7429</v>
      </c>
      <c r="D4928" s="2" t="s">
        <v>212</v>
      </c>
      <c r="E4928" s="2" t="s">
        <v>454</v>
      </c>
      <c r="F4928" s="3"/>
    </row>
    <row r="4929" spans="1:6">
      <c r="A4929" s="2" t="s">
        <v>7430</v>
      </c>
      <c r="B4929" s="2" t="s">
        <v>210</v>
      </c>
      <c r="C4929" s="2" t="s">
        <v>7431</v>
      </c>
      <c r="D4929" s="2" t="s">
        <v>212</v>
      </c>
      <c r="E4929" s="2" t="s">
        <v>3464</v>
      </c>
      <c r="F4929" s="3"/>
    </row>
    <row r="4930" spans="1:6">
      <c r="A4930" s="2" t="s">
        <v>7432</v>
      </c>
      <c r="B4930" s="2" t="s">
        <v>210</v>
      </c>
      <c r="C4930" s="2" t="s">
        <v>7433</v>
      </c>
      <c r="D4930" s="2" t="s">
        <v>212</v>
      </c>
      <c r="E4930" s="2" t="s">
        <v>2383</v>
      </c>
      <c r="F4930" s="3"/>
    </row>
    <row r="4931" spans="1:6">
      <c r="A4931" s="2" t="s">
        <v>7434</v>
      </c>
      <c r="B4931" s="2" t="s">
        <v>210</v>
      </c>
      <c r="C4931" s="2" t="s">
        <v>7435</v>
      </c>
      <c r="D4931" s="2" t="s">
        <v>212</v>
      </c>
      <c r="E4931" s="2" t="s">
        <v>272</v>
      </c>
      <c r="F4931" s="3"/>
    </row>
    <row r="4932" spans="1:6">
      <c r="A4932" s="2" t="s">
        <v>3191</v>
      </c>
      <c r="B4932" s="2" t="s">
        <v>210</v>
      </c>
      <c r="C4932" s="2" t="s">
        <v>7436</v>
      </c>
      <c r="D4932" s="2" t="s">
        <v>212</v>
      </c>
      <c r="E4932" s="2" t="s">
        <v>6495</v>
      </c>
      <c r="F4932" s="3"/>
    </row>
    <row r="4933" spans="1:6">
      <c r="A4933" s="2"/>
      <c r="B4933" s="2" t="s">
        <v>210</v>
      </c>
      <c r="C4933" s="2" t="s">
        <v>7437</v>
      </c>
      <c r="D4933" s="2" t="s">
        <v>212</v>
      </c>
      <c r="E4933" s="2" t="s">
        <v>118</v>
      </c>
      <c r="F4933" s="3"/>
    </row>
    <row r="4934" spans="1:6">
      <c r="A4934" s="2" t="s">
        <v>7438</v>
      </c>
      <c r="B4934" s="2" t="s">
        <v>210</v>
      </c>
      <c r="C4934" s="2" t="s">
        <v>7439</v>
      </c>
      <c r="D4934" s="2" t="s">
        <v>212</v>
      </c>
      <c r="E4934" s="2" t="s">
        <v>327</v>
      </c>
      <c r="F4934" s="3"/>
    </row>
    <row r="4935" spans="1:6">
      <c r="A4935" s="2" t="s">
        <v>7440</v>
      </c>
      <c r="B4935" s="2" t="s">
        <v>210</v>
      </c>
      <c r="C4935" s="2" t="s">
        <v>7441</v>
      </c>
      <c r="D4935" s="2" t="s">
        <v>212</v>
      </c>
      <c r="E4935" s="2" t="s">
        <v>454</v>
      </c>
      <c r="F4935" s="3"/>
    </row>
    <row r="4936" spans="1:6">
      <c r="A4936" s="2" t="s">
        <v>7442</v>
      </c>
      <c r="B4936" s="2" t="s">
        <v>210</v>
      </c>
      <c r="C4936" s="2" t="s">
        <v>7443</v>
      </c>
      <c r="D4936" s="2" t="s">
        <v>219</v>
      </c>
      <c r="E4936" s="2" t="s">
        <v>986</v>
      </c>
      <c r="F4936" s="3"/>
    </row>
    <row r="4937" spans="1:6">
      <c r="A4937" s="2" t="s">
        <v>7444</v>
      </c>
      <c r="B4937" s="2" t="s">
        <v>210</v>
      </c>
      <c r="C4937" s="2" t="s">
        <v>7445</v>
      </c>
      <c r="D4937" s="2" t="s">
        <v>212</v>
      </c>
      <c r="E4937" s="2" t="s">
        <v>3336</v>
      </c>
      <c r="F4937" s="3"/>
    </row>
    <row r="4938" spans="1:6">
      <c r="A4938" s="2" t="s">
        <v>7446</v>
      </c>
      <c r="B4938" s="2" t="s">
        <v>210</v>
      </c>
      <c r="C4938" s="2" t="s">
        <v>7447</v>
      </c>
      <c r="D4938" s="2" t="s">
        <v>212</v>
      </c>
      <c r="E4938" s="2" t="s">
        <v>241</v>
      </c>
      <c r="F4938" s="3"/>
    </row>
    <row r="4939" spans="1:6">
      <c r="A4939" s="2" t="s">
        <v>7448</v>
      </c>
      <c r="B4939" s="2" t="s">
        <v>210</v>
      </c>
      <c r="C4939" s="2" t="s">
        <v>7449</v>
      </c>
      <c r="D4939" s="2" t="s">
        <v>212</v>
      </c>
      <c r="E4939" s="2" t="s">
        <v>241</v>
      </c>
      <c r="F4939" s="3"/>
    </row>
    <row r="4940" spans="1:6">
      <c r="A4940" s="2" t="s">
        <v>7450</v>
      </c>
      <c r="B4940" s="2" t="s">
        <v>210</v>
      </c>
      <c r="C4940" s="2" t="s">
        <v>7451</v>
      </c>
      <c r="D4940" s="2" t="s">
        <v>212</v>
      </c>
      <c r="E4940" s="2" t="s">
        <v>1379</v>
      </c>
      <c r="F4940" s="3"/>
    </row>
    <row r="4941" spans="1:6">
      <c r="A4941" s="2" t="s">
        <v>7452</v>
      </c>
      <c r="B4941" s="2" t="s">
        <v>210</v>
      </c>
      <c r="C4941" s="2" t="s">
        <v>7453</v>
      </c>
      <c r="D4941" s="2" t="s">
        <v>212</v>
      </c>
      <c r="E4941" s="2" t="s">
        <v>213</v>
      </c>
      <c r="F4941" s="3"/>
    </row>
    <row r="4942" spans="1:6">
      <c r="A4942" s="2" t="s">
        <v>7454</v>
      </c>
      <c r="B4942" s="2" t="s">
        <v>210</v>
      </c>
      <c r="C4942" s="2" t="s">
        <v>7455</v>
      </c>
      <c r="D4942" s="2" t="s">
        <v>212</v>
      </c>
      <c r="E4942" s="2" t="s">
        <v>7456</v>
      </c>
      <c r="F4942" s="3"/>
    </row>
    <row r="4943" spans="1:6">
      <c r="A4943" s="2" t="s">
        <v>7457</v>
      </c>
      <c r="B4943" s="2" t="s">
        <v>210</v>
      </c>
      <c r="C4943" s="2" t="s">
        <v>7455</v>
      </c>
      <c r="D4943" s="2" t="s">
        <v>212</v>
      </c>
      <c r="E4943" s="2" t="s">
        <v>213</v>
      </c>
      <c r="F4943" s="3"/>
    </row>
    <row r="4944" spans="1:6">
      <c r="A4944" s="2" t="s">
        <v>7458</v>
      </c>
      <c r="B4944" s="2" t="s">
        <v>210</v>
      </c>
      <c r="C4944" s="2" t="s">
        <v>7455</v>
      </c>
      <c r="D4944" s="2" t="s">
        <v>212</v>
      </c>
      <c r="E4944" s="2" t="s">
        <v>1379</v>
      </c>
      <c r="F4944" s="3"/>
    </row>
    <row r="4945" spans="1:6">
      <c r="A4945" s="2" t="s">
        <v>7459</v>
      </c>
      <c r="B4945" s="2" t="s">
        <v>210</v>
      </c>
      <c r="C4945" s="2" t="s">
        <v>7455</v>
      </c>
      <c r="D4945" s="2" t="s">
        <v>212</v>
      </c>
      <c r="E4945" s="2" t="s">
        <v>7460</v>
      </c>
      <c r="F4945" s="3"/>
    </row>
    <row r="4946" spans="1:6">
      <c r="A4946" s="2" t="s">
        <v>7461</v>
      </c>
      <c r="B4946" s="2" t="s">
        <v>210</v>
      </c>
      <c r="C4946" s="2" t="s">
        <v>7462</v>
      </c>
      <c r="D4946" s="2" t="s">
        <v>212</v>
      </c>
      <c r="E4946" s="2" t="s">
        <v>1620</v>
      </c>
      <c r="F4946" s="3"/>
    </row>
    <row r="4947" spans="1:6">
      <c r="A4947" s="2" t="s">
        <v>7463</v>
      </c>
      <c r="B4947" s="2" t="s">
        <v>210</v>
      </c>
      <c r="C4947" s="2" t="s">
        <v>7464</v>
      </c>
      <c r="D4947" s="2" t="s">
        <v>212</v>
      </c>
      <c r="E4947" s="2" t="s">
        <v>358</v>
      </c>
      <c r="F4947" s="3"/>
    </row>
    <row r="4948" spans="1:6">
      <c r="A4948" s="2" t="s">
        <v>7465</v>
      </c>
      <c r="B4948" s="2" t="s">
        <v>210</v>
      </c>
      <c r="C4948" s="2" t="s">
        <v>7466</v>
      </c>
      <c r="D4948" s="2" t="s">
        <v>212</v>
      </c>
      <c r="E4948" s="2" t="s">
        <v>2529</v>
      </c>
      <c r="F4948" s="3"/>
    </row>
    <row r="4949" spans="1:6">
      <c r="A4949" s="2" t="s">
        <v>7467</v>
      </c>
      <c r="B4949" s="2" t="s">
        <v>210</v>
      </c>
      <c r="C4949" s="2" t="s">
        <v>7468</v>
      </c>
      <c r="D4949" s="2" t="s">
        <v>212</v>
      </c>
      <c r="E4949" s="2" t="s">
        <v>272</v>
      </c>
      <c r="F4949" s="3"/>
    </row>
    <row r="4950" spans="1:6">
      <c r="A4950" s="2" t="s">
        <v>7469</v>
      </c>
      <c r="B4950" s="2" t="s">
        <v>210</v>
      </c>
      <c r="C4950" s="2" t="s">
        <v>7470</v>
      </c>
      <c r="D4950" s="2" t="s">
        <v>212</v>
      </c>
      <c r="E4950" s="2" t="s">
        <v>213</v>
      </c>
      <c r="F4950" s="3"/>
    </row>
    <row r="4951" spans="1:6">
      <c r="A4951" s="2" t="s">
        <v>7471</v>
      </c>
      <c r="B4951" s="2" t="s">
        <v>210</v>
      </c>
      <c r="C4951" s="2" t="s">
        <v>7472</v>
      </c>
      <c r="D4951" s="2" t="s">
        <v>212</v>
      </c>
      <c r="E4951" s="2" t="s">
        <v>997</v>
      </c>
      <c r="F4951" s="3"/>
    </row>
    <row r="4952" spans="1:6">
      <c r="A4952" s="2" t="s">
        <v>5542</v>
      </c>
      <c r="B4952" s="2" t="s">
        <v>210</v>
      </c>
      <c r="C4952" s="2" t="s">
        <v>7472</v>
      </c>
      <c r="D4952" s="2" t="s">
        <v>212</v>
      </c>
      <c r="E4952" s="2" t="s">
        <v>1620</v>
      </c>
      <c r="F4952" s="3"/>
    </row>
    <row r="4953" spans="1:6">
      <c r="A4953" s="2" t="s">
        <v>7473</v>
      </c>
      <c r="B4953" s="2" t="s">
        <v>210</v>
      </c>
      <c r="C4953" s="2" t="s">
        <v>7474</v>
      </c>
      <c r="D4953" s="2" t="s">
        <v>212</v>
      </c>
      <c r="E4953" s="2" t="s">
        <v>1092</v>
      </c>
      <c r="F4953" s="3"/>
    </row>
    <row r="4954" spans="1:6">
      <c r="A4954" s="2" t="s">
        <v>7475</v>
      </c>
      <c r="B4954" s="2" t="s">
        <v>210</v>
      </c>
      <c r="C4954" s="2" t="s">
        <v>7476</v>
      </c>
      <c r="D4954" s="2" t="s">
        <v>212</v>
      </c>
      <c r="E4954" s="2" t="s">
        <v>272</v>
      </c>
      <c r="F4954" s="3"/>
    </row>
    <row r="4955" spans="1:6">
      <c r="A4955" s="2" t="s">
        <v>7477</v>
      </c>
      <c r="B4955" s="2" t="s">
        <v>210</v>
      </c>
      <c r="C4955" s="2" t="s">
        <v>7476</v>
      </c>
      <c r="D4955" s="2" t="s">
        <v>212</v>
      </c>
      <c r="E4955" s="2" t="s">
        <v>272</v>
      </c>
      <c r="F4955" s="3"/>
    </row>
    <row r="4956" spans="1:6">
      <c r="A4956" s="2" t="s">
        <v>4014</v>
      </c>
      <c r="B4956" s="2" t="s">
        <v>210</v>
      </c>
      <c r="C4956" s="2" t="s">
        <v>7478</v>
      </c>
      <c r="D4956" s="2" t="s">
        <v>219</v>
      </c>
      <c r="E4956" s="2" t="s">
        <v>1363</v>
      </c>
      <c r="F4956" s="3"/>
    </row>
    <row r="4957" spans="1:6">
      <c r="A4957" s="2" t="s">
        <v>7479</v>
      </c>
      <c r="B4957" s="2" t="s">
        <v>210</v>
      </c>
      <c r="C4957" s="2" t="s">
        <v>7478</v>
      </c>
      <c r="D4957" s="2" t="s">
        <v>219</v>
      </c>
      <c r="E4957" s="2" t="s">
        <v>1363</v>
      </c>
      <c r="F4957" s="3"/>
    </row>
    <row r="4958" spans="1:6">
      <c r="A4958" s="2" t="s">
        <v>4545</v>
      </c>
      <c r="B4958" s="2" t="s">
        <v>210</v>
      </c>
      <c r="C4958" s="2" t="s">
        <v>7478</v>
      </c>
      <c r="D4958" s="2" t="s">
        <v>219</v>
      </c>
      <c r="E4958" s="2" t="s">
        <v>231</v>
      </c>
      <c r="F4958" s="3"/>
    </row>
    <row r="4959" spans="1:6">
      <c r="A4959" s="2" t="s">
        <v>7480</v>
      </c>
      <c r="B4959" s="2" t="s">
        <v>210</v>
      </c>
      <c r="C4959" s="2" t="s">
        <v>7481</v>
      </c>
      <c r="D4959" s="2" t="s">
        <v>212</v>
      </c>
      <c r="E4959" s="2" t="s">
        <v>2101</v>
      </c>
      <c r="F4959" s="3"/>
    </row>
    <row r="4960" spans="1:6">
      <c r="A4960" s="2" t="s">
        <v>7482</v>
      </c>
      <c r="B4960" s="2" t="s">
        <v>210</v>
      </c>
      <c r="C4960" s="2" t="s">
        <v>7483</v>
      </c>
      <c r="D4960" s="2" t="s">
        <v>219</v>
      </c>
      <c r="E4960" s="2" t="s">
        <v>258</v>
      </c>
      <c r="F4960" s="3"/>
    </row>
    <row r="4961" spans="1:6">
      <c r="A4961" s="2" t="s">
        <v>6427</v>
      </c>
      <c r="B4961" s="2" t="s">
        <v>210</v>
      </c>
      <c r="C4961" s="2" t="s">
        <v>7484</v>
      </c>
      <c r="D4961" s="2" t="s">
        <v>212</v>
      </c>
      <c r="E4961" s="2" t="s">
        <v>304</v>
      </c>
      <c r="F4961" s="3"/>
    </row>
    <row r="4962" spans="1:6">
      <c r="A4962" s="2" t="s">
        <v>7485</v>
      </c>
      <c r="B4962" s="2" t="s">
        <v>210</v>
      </c>
      <c r="C4962" s="2" t="s">
        <v>7486</v>
      </c>
      <c r="D4962" s="2" t="s">
        <v>219</v>
      </c>
      <c r="E4962" s="2" t="s">
        <v>1972</v>
      </c>
      <c r="F4962" s="3"/>
    </row>
    <row r="4963" spans="1:6">
      <c r="A4963" s="2" t="s">
        <v>7487</v>
      </c>
      <c r="B4963" s="2" t="s">
        <v>210</v>
      </c>
      <c r="C4963" s="2" t="s">
        <v>7488</v>
      </c>
      <c r="D4963" s="2" t="s">
        <v>212</v>
      </c>
      <c r="E4963" s="2" t="s">
        <v>118</v>
      </c>
      <c r="F4963" s="3"/>
    </row>
    <row r="4964" spans="1:6">
      <c r="A4964" s="2" t="s">
        <v>7489</v>
      </c>
      <c r="B4964" s="2" t="s">
        <v>210</v>
      </c>
      <c r="C4964" s="2" t="s">
        <v>7490</v>
      </c>
      <c r="D4964" s="2" t="s">
        <v>219</v>
      </c>
      <c r="E4964" s="2" t="s">
        <v>1972</v>
      </c>
      <c r="F4964" s="3"/>
    </row>
    <row r="4965" spans="1:6">
      <c r="A4965" s="2" t="s">
        <v>7491</v>
      </c>
      <c r="B4965" s="2" t="s">
        <v>210</v>
      </c>
      <c r="C4965" s="2" t="s">
        <v>7490</v>
      </c>
      <c r="D4965" s="2" t="s">
        <v>219</v>
      </c>
      <c r="E4965" s="2" t="s">
        <v>1026</v>
      </c>
      <c r="F4965" s="3"/>
    </row>
    <row r="4966" spans="1:6">
      <c r="A4966" s="2" t="s">
        <v>7492</v>
      </c>
      <c r="B4966" s="2" t="s">
        <v>210</v>
      </c>
      <c r="C4966" s="2" t="s">
        <v>7490</v>
      </c>
      <c r="D4966" s="2" t="s">
        <v>219</v>
      </c>
      <c r="E4966" s="2" t="s">
        <v>1972</v>
      </c>
      <c r="F4966" s="3"/>
    </row>
    <row r="4967" spans="1:6">
      <c r="A4967" s="2" t="s">
        <v>7493</v>
      </c>
      <c r="B4967" s="2" t="s">
        <v>210</v>
      </c>
      <c r="C4967" s="2" t="s">
        <v>7490</v>
      </c>
      <c r="D4967" s="2" t="s">
        <v>219</v>
      </c>
      <c r="E4967" s="2" t="s">
        <v>1972</v>
      </c>
      <c r="F4967" s="3"/>
    </row>
    <row r="4968" spans="1:6">
      <c r="A4968" s="2" t="s">
        <v>7494</v>
      </c>
      <c r="B4968" s="2" t="s">
        <v>210</v>
      </c>
      <c r="C4968" s="2" t="s">
        <v>7490</v>
      </c>
      <c r="D4968" s="2" t="s">
        <v>219</v>
      </c>
      <c r="E4968" s="2" t="s">
        <v>1972</v>
      </c>
      <c r="F4968" s="3"/>
    </row>
    <row r="4969" spans="1:6">
      <c r="A4969" s="2" t="s">
        <v>7495</v>
      </c>
      <c r="B4969" s="2" t="s">
        <v>210</v>
      </c>
      <c r="C4969" s="2" t="s">
        <v>7490</v>
      </c>
      <c r="D4969" s="2" t="s">
        <v>219</v>
      </c>
      <c r="E4969" s="2" t="s">
        <v>1972</v>
      </c>
      <c r="F4969" s="3"/>
    </row>
    <row r="4970" spans="1:6">
      <c r="A4970" s="2" t="s">
        <v>7496</v>
      </c>
      <c r="B4970" s="2" t="s">
        <v>210</v>
      </c>
      <c r="C4970" s="2" t="s">
        <v>7490</v>
      </c>
      <c r="D4970" s="2" t="s">
        <v>219</v>
      </c>
      <c r="E4970" s="2" t="s">
        <v>1972</v>
      </c>
      <c r="F4970" s="3"/>
    </row>
    <row r="4971" spans="1:6">
      <c r="A4971" s="2" t="s">
        <v>7497</v>
      </c>
      <c r="B4971" s="2" t="s">
        <v>210</v>
      </c>
      <c r="C4971" s="2" t="s">
        <v>7490</v>
      </c>
      <c r="D4971" s="2" t="s">
        <v>219</v>
      </c>
      <c r="E4971" s="2" t="s">
        <v>1972</v>
      </c>
      <c r="F4971" s="3"/>
    </row>
    <row r="4972" spans="1:6">
      <c r="A4972" s="2" t="s">
        <v>7498</v>
      </c>
      <c r="B4972" s="2" t="s">
        <v>210</v>
      </c>
      <c r="C4972" s="2" t="s">
        <v>7490</v>
      </c>
      <c r="D4972" s="2" t="s">
        <v>219</v>
      </c>
      <c r="E4972" s="2" t="s">
        <v>1972</v>
      </c>
      <c r="F4972" s="3"/>
    </row>
    <row r="4973" spans="1:6">
      <c r="A4973" s="2" t="s">
        <v>7498</v>
      </c>
      <c r="B4973" s="2" t="s">
        <v>210</v>
      </c>
      <c r="C4973" s="2" t="s">
        <v>7490</v>
      </c>
      <c r="D4973" s="2" t="s">
        <v>219</v>
      </c>
      <c r="E4973" s="2" t="s">
        <v>1972</v>
      </c>
      <c r="F4973" s="3"/>
    </row>
    <row r="4974" spans="1:6">
      <c r="A4974" s="2" t="s">
        <v>7499</v>
      </c>
      <c r="B4974" s="2" t="s">
        <v>210</v>
      </c>
      <c r="C4974" s="2" t="s">
        <v>7490</v>
      </c>
      <c r="D4974" s="2" t="s">
        <v>219</v>
      </c>
      <c r="E4974" s="2" t="s">
        <v>1972</v>
      </c>
      <c r="F4974" s="3"/>
    </row>
    <row r="4975" spans="1:6">
      <c r="A4975" s="2" t="s">
        <v>7500</v>
      </c>
      <c r="B4975" s="2" t="s">
        <v>210</v>
      </c>
      <c r="C4975" s="2" t="s">
        <v>7490</v>
      </c>
      <c r="D4975" s="2" t="s">
        <v>219</v>
      </c>
      <c r="E4975" s="2" t="s">
        <v>1972</v>
      </c>
      <c r="F4975" s="3"/>
    </row>
    <row r="4976" spans="1:6">
      <c r="A4976" s="2" t="s">
        <v>1970</v>
      </c>
      <c r="B4976" s="2" t="s">
        <v>210</v>
      </c>
      <c r="C4976" s="2" t="s">
        <v>7490</v>
      </c>
      <c r="D4976" s="2" t="s">
        <v>219</v>
      </c>
      <c r="E4976" s="2" t="s">
        <v>1972</v>
      </c>
      <c r="F4976" s="3"/>
    </row>
    <row r="4977" spans="1:6">
      <c r="A4977" s="2" t="s">
        <v>7501</v>
      </c>
      <c r="B4977" s="2" t="s">
        <v>210</v>
      </c>
      <c r="C4977" s="2" t="s">
        <v>7490</v>
      </c>
      <c r="D4977" s="2" t="s">
        <v>219</v>
      </c>
      <c r="E4977" s="2" t="s">
        <v>1972</v>
      </c>
      <c r="F4977" s="3"/>
    </row>
    <row r="4978" spans="1:6">
      <c r="A4978" s="2" t="s">
        <v>7502</v>
      </c>
      <c r="B4978" s="2" t="s">
        <v>210</v>
      </c>
      <c r="C4978" s="2" t="s">
        <v>7490</v>
      </c>
      <c r="D4978" s="2" t="s">
        <v>219</v>
      </c>
      <c r="E4978" s="2" t="s">
        <v>1972</v>
      </c>
      <c r="F4978" s="3"/>
    </row>
    <row r="4979" spans="1:6">
      <c r="A4979" s="2" t="s">
        <v>7503</v>
      </c>
      <c r="B4979" s="2" t="s">
        <v>210</v>
      </c>
      <c r="C4979" s="2" t="s">
        <v>7490</v>
      </c>
      <c r="D4979" s="2" t="s">
        <v>219</v>
      </c>
      <c r="E4979" s="2" t="s">
        <v>1972</v>
      </c>
      <c r="F4979" s="3"/>
    </row>
    <row r="4980" spans="1:6">
      <c r="A4980" s="2" t="s">
        <v>7504</v>
      </c>
      <c r="B4980" s="2" t="s">
        <v>210</v>
      </c>
      <c r="C4980" s="2" t="s">
        <v>7490</v>
      </c>
      <c r="D4980" s="2" t="s">
        <v>219</v>
      </c>
      <c r="E4980" s="2" t="s">
        <v>1972</v>
      </c>
      <c r="F4980" s="3"/>
    </row>
    <row r="4981" spans="1:6">
      <c r="A4981" s="2" t="s">
        <v>7505</v>
      </c>
      <c r="B4981" s="2" t="s">
        <v>210</v>
      </c>
      <c r="C4981" s="2" t="s">
        <v>7490</v>
      </c>
      <c r="D4981" s="2" t="s">
        <v>219</v>
      </c>
      <c r="E4981" s="2" t="s">
        <v>1972</v>
      </c>
      <c r="F4981" s="3"/>
    </row>
    <row r="4982" spans="1:6">
      <c r="A4982" s="2" t="s">
        <v>7506</v>
      </c>
      <c r="B4982" s="2" t="s">
        <v>210</v>
      </c>
      <c r="C4982" s="2" t="s">
        <v>7507</v>
      </c>
      <c r="D4982" s="2" t="s">
        <v>212</v>
      </c>
      <c r="E4982" s="2" t="s">
        <v>7508</v>
      </c>
      <c r="F4982" s="3"/>
    </row>
    <row r="4983" spans="1:6">
      <c r="A4983" s="2" t="s">
        <v>7509</v>
      </c>
      <c r="B4983" s="2" t="s">
        <v>210</v>
      </c>
      <c r="C4983" s="2" t="s">
        <v>7510</v>
      </c>
      <c r="D4983" s="2" t="s">
        <v>212</v>
      </c>
      <c r="E4983" s="2" t="s">
        <v>213</v>
      </c>
      <c r="F4983" s="3"/>
    </row>
    <row r="4984" spans="1:6">
      <c r="A4984" s="2" t="s">
        <v>7511</v>
      </c>
      <c r="B4984" s="2" t="s">
        <v>210</v>
      </c>
      <c r="C4984" s="2" t="s">
        <v>7512</v>
      </c>
      <c r="D4984" s="2" t="s">
        <v>212</v>
      </c>
      <c r="E4984" s="2" t="s">
        <v>7513</v>
      </c>
      <c r="F4984" s="3"/>
    </row>
    <row r="4985" spans="1:6">
      <c r="A4985" s="2" t="s">
        <v>6617</v>
      </c>
      <c r="B4985" s="2" t="s">
        <v>210</v>
      </c>
      <c r="C4985" s="2" t="s">
        <v>7514</v>
      </c>
      <c r="D4985" s="2" t="s">
        <v>212</v>
      </c>
      <c r="E4985" s="2" t="s">
        <v>118</v>
      </c>
      <c r="F4985" s="3"/>
    </row>
    <row r="4986" spans="1:6">
      <c r="A4986" s="2" t="s">
        <v>7515</v>
      </c>
      <c r="B4986" s="2" t="s">
        <v>210</v>
      </c>
      <c r="C4986" s="2" t="s">
        <v>7514</v>
      </c>
      <c r="D4986" s="2" t="s">
        <v>212</v>
      </c>
      <c r="E4986" s="2" t="s">
        <v>7513</v>
      </c>
      <c r="F4986" s="3"/>
    </row>
    <row r="4987" spans="1:6">
      <c r="A4987" s="2" t="s">
        <v>7516</v>
      </c>
      <c r="B4987" s="2" t="s">
        <v>210</v>
      </c>
      <c r="C4987" s="2" t="s">
        <v>7517</v>
      </c>
      <c r="D4987" s="2" t="s">
        <v>212</v>
      </c>
      <c r="E4987" s="2" t="s">
        <v>7513</v>
      </c>
      <c r="F4987" s="3"/>
    </row>
    <row r="4988" spans="1:6">
      <c r="A4988" s="2" t="s">
        <v>7518</v>
      </c>
      <c r="B4988" s="2" t="s">
        <v>210</v>
      </c>
      <c r="C4988" s="2" t="s">
        <v>7519</v>
      </c>
      <c r="D4988" s="2" t="s">
        <v>212</v>
      </c>
      <c r="E4988" s="2" t="s">
        <v>213</v>
      </c>
      <c r="F4988" s="3"/>
    </row>
    <row r="4989" spans="1:6">
      <c r="A4989" s="2" t="s">
        <v>7520</v>
      </c>
      <c r="B4989" s="2" t="s">
        <v>210</v>
      </c>
      <c r="C4989" s="2" t="s">
        <v>7521</v>
      </c>
      <c r="D4989" s="2" t="s">
        <v>212</v>
      </c>
      <c r="E4989" s="2" t="s">
        <v>213</v>
      </c>
      <c r="F4989" s="3"/>
    </row>
    <row r="4990" spans="1:6">
      <c r="A4990" s="2" t="s">
        <v>7522</v>
      </c>
      <c r="B4990" s="2" t="s">
        <v>210</v>
      </c>
      <c r="C4990" s="2" t="s">
        <v>7523</v>
      </c>
      <c r="D4990" s="2" t="s">
        <v>212</v>
      </c>
      <c r="E4990" s="2" t="s">
        <v>1389</v>
      </c>
      <c r="F4990" s="3"/>
    </row>
    <row r="4991" spans="1:6">
      <c r="A4991" s="2" t="s">
        <v>7524</v>
      </c>
      <c r="B4991" s="2" t="s">
        <v>210</v>
      </c>
      <c r="C4991" s="2" t="s">
        <v>7523</v>
      </c>
      <c r="D4991" s="2" t="s">
        <v>212</v>
      </c>
      <c r="E4991" s="2" t="s">
        <v>454</v>
      </c>
      <c r="F4991" s="3"/>
    </row>
    <row r="4992" spans="1:6">
      <c r="A4992" s="2" t="s">
        <v>7525</v>
      </c>
      <c r="B4992" s="2" t="s">
        <v>210</v>
      </c>
      <c r="C4992" s="2" t="s">
        <v>7523</v>
      </c>
      <c r="D4992" s="2" t="s">
        <v>212</v>
      </c>
      <c r="E4992" s="2" t="s">
        <v>7526</v>
      </c>
      <c r="F4992" s="3"/>
    </row>
    <row r="4993" spans="1:6">
      <c r="A4993" s="2" t="s">
        <v>7527</v>
      </c>
      <c r="B4993" s="2" t="s">
        <v>210</v>
      </c>
      <c r="C4993" s="2" t="s">
        <v>7523</v>
      </c>
      <c r="D4993" s="2" t="s">
        <v>212</v>
      </c>
      <c r="E4993" s="2" t="s">
        <v>454</v>
      </c>
      <c r="F4993" s="3"/>
    </row>
    <row r="4994" spans="1:6">
      <c r="A4994" s="2" t="s">
        <v>7528</v>
      </c>
      <c r="B4994" s="2" t="s">
        <v>210</v>
      </c>
      <c r="C4994" s="2" t="s">
        <v>7529</v>
      </c>
      <c r="D4994" s="2" t="s">
        <v>212</v>
      </c>
      <c r="E4994" s="2" t="s">
        <v>1347</v>
      </c>
      <c r="F4994" s="3"/>
    </row>
    <row r="4995" spans="1:6">
      <c r="A4995" s="2" t="s">
        <v>7530</v>
      </c>
      <c r="B4995" s="2" t="s">
        <v>210</v>
      </c>
      <c r="C4995" s="2" t="s">
        <v>7531</v>
      </c>
      <c r="D4995" s="2" t="s">
        <v>212</v>
      </c>
      <c r="E4995" s="2" t="s">
        <v>1332</v>
      </c>
      <c r="F4995" s="3"/>
    </row>
    <row r="4996" spans="1:6">
      <c r="A4996" s="2" t="s">
        <v>7532</v>
      </c>
      <c r="B4996" s="2" t="s">
        <v>210</v>
      </c>
      <c r="C4996" s="2" t="s">
        <v>7533</v>
      </c>
      <c r="D4996" s="2" t="s">
        <v>212</v>
      </c>
      <c r="E4996" s="2" t="s">
        <v>1332</v>
      </c>
      <c r="F4996" s="3"/>
    </row>
    <row r="4997" spans="1:6">
      <c r="A4997" s="2"/>
      <c r="B4997" s="2" t="s">
        <v>210</v>
      </c>
      <c r="C4997" s="2" t="s">
        <v>7534</v>
      </c>
      <c r="D4997" s="2" t="s">
        <v>212</v>
      </c>
      <c r="E4997" s="2" t="s">
        <v>1170</v>
      </c>
      <c r="F4997" s="3"/>
    </row>
    <row r="4998" spans="1:6">
      <c r="A4998" s="2" t="s">
        <v>7535</v>
      </c>
      <c r="B4998" s="2" t="s">
        <v>210</v>
      </c>
      <c r="C4998" s="2" t="s">
        <v>7536</v>
      </c>
      <c r="D4998" s="2" t="s">
        <v>212</v>
      </c>
      <c r="E4998" s="2" t="s">
        <v>267</v>
      </c>
      <c r="F4998" s="3"/>
    </row>
    <row r="4999" spans="1:6">
      <c r="A4999" s="2" t="s">
        <v>1198</v>
      </c>
      <c r="B4999" s="2" t="s">
        <v>210</v>
      </c>
      <c r="C4999" s="2" t="s">
        <v>7537</v>
      </c>
      <c r="D4999" s="2" t="s">
        <v>212</v>
      </c>
      <c r="E4999" s="2" t="s">
        <v>7538</v>
      </c>
      <c r="F4999" s="3"/>
    </row>
    <row r="5000" spans="1:6">
      <c r="A5000" s="2" t="s">
        <v>7539</v>
      </c>
      <c r="B5000" s="2" t="s">
        <v>210</v>
      </c>
      <c r="C5000" s="2" t="s">
        <v>7540</v>
      </c>
      <c r="D5000" s="2" t="s">
        <v>212</v>
      </c>
      <c r="E5000" s="2" t="s">
        <v>5208</v>
      </c>
      <c r="F5000" s="3"/>
    </row>
    <row r="5001" spans="1:6">
      <c r="A5001" s="2" t="s">
        <v>7541</v>
      </c>
      <c r="B5001" s="2" t="s">
        <v>210</v>
      </c>
      <c r="C5001" s="2" t="s">
        <v>7542</v>
      </c>
      <c r="D5001" s="2" t="s">
        <v>212</v>
      </c>
      <c r="E5001" s="2" t="s">
        <v>1283</v>
      </c>
      <c r="F5001" s="3"/>
    </row>
    <row r="5002" spans="1:6">
      <c r="A5002" s="2" t="s">
        <v>7543</v>
      </c>
      <c r="B5002" s="2" t="s">
        <v>210</v>
      </c>
      <c r="C5002" s="2" t="s">
        <v>7544</v>
      </c>
      <c r="D5002" s="2" t="s">
        <v>212</v>
      </c>
      <c r="E5002" s="2" t="s">
        <v>1283</v>
      </c>
      <c r="F5002" s="3"/>
    </row>
    <row r="5003" spans="1:6">
      <c r="A5003" s="2" t="s">
        <v>7545</v>
      </c>
      <c r="B5003" s="2" t="s">
        <v>210</v>
      </c>
      <c r="C5003" s="2" t="s">
        <v>7546</v>
      </c>
      <c r="D5003" s="2" t="s">
        <v>212</v>
      </c>
      <c r="E5003" s="2" t="s">
        <v>454</v>
      </c>
      <c r="F5003" s="3"/>
    </row>
    <row r="5004" spans="1:6">
      <c r="A5004" s="2" t="s">
        <v>7547</v>
      </c>
      <c r="B5004" s="2" t="s">
        <v>210</v>
      </c>
      <c r="C5004" s="2" t="s">
        <v>7548</v>
      </c>
      <c r="D5004" s="2" t="s">
        <v>212</v>
      </c>
      <c r="E5004" s="2" t="s">
        <v>415</v>
      </c>
      <c r="F5004" s="3"/>
    </row>
    <row r="5005" spans="1:6">
      <c r="A5005" s="2" t="s">
        <v>7549</v>
      </c>
      <c r="B5005" s="2" t="s">
        <v>210</v>
      </c>
      <c r="C5005" s="2" t="s">
        <v>7550</v>
      </c>
      <c r="D5005" s="2" t="s">
        <v>212</v>
      </c>
      <c r="E5005" s="2" t="s">
        <v>118</v>
      </c>
      <c r="F5005" s="3"/>
    </row>
    <row r="5006" spans="1:6">
      <c r="A5006" s="2" t="s">
        <v>7551</v>
      </c>
      <c r="B5006" s="2" t="s">
        <v>210</v>
      </c>
      <c r="C5006" s="2" t="s">
        <v>7552</v>
      </c>
      <c r="D5006" s="2" t="s">
        <v>212</v>
      </c>
      <c r="E5006" s="2" t="s">
        <v>389</v>
      </c>
      <c r="F5006" s="3"/>
    </row>
    <row r="5007" spans="1:6">
      <c r="A5007" s="2" t="s">
        <v>7553</v>
      </c>
      <c r="B5007" s="2" t="s">
        <v>210</v>
      </c>
      <c r="C5007" s="2" t="s">
        <v>7554</v>
      </c>
      <c r="D5007" s="2" t="s">
        <v>212</v>
      </c>
      <c r="E5007" s="2" t="s">
        <v>454</v>
      </c>
      <c r="F5007" s="3"/>
    </row>
    <row r="5008" spans="1:6">
      <c r="A5008" s="2" t="s">
        <v>7555</v>
      </c>
      <c r="B5008" s="2" t="s">
        <v>210</v>
      </c>
      <c r="C5008" s="2" t="s">
        <v>7554</v>
      </c>
      <c r="D5008" s="2" t="s">
        <v>212</v>
      </c>
      <c r="E5008" s="2" t="s">
        <v>454</v>
      </c>
      <c r="F5008" s="3"/>
    </row>
    <row r="5009" spans="1:6">
      <c r="A5009" s="2" t="s">
        <v>7556</v>
      </c>
      <c r="B5009" s="2" t="s">
        <v>210</v>
      </c>
      <c r="C5009" s="2" t="s">
        <v>7557</v>
      </c>
      <c r="D5009" s="2" t="s">
        <v>212</v>
      </c>
      <c r="E5009" s="2" t="s">
        <v>7558</v>
      </c>
      <c r="F5009" s="3"/>
    </row>
    <row r="5010" spans="1:6">
      <c r="A5010" s="2" t="s">
        <v>7559</v>
      </c>
      <c r="B5010" s="2" t="s">
        <v>210</v>
      </c>
      <c r="C5010" s="2" t="s">
        <v>7557</v>
      </c>
      <c r="D5010" s="2" t="s">
        <v>212</v>
      </c>
      <c r="E5010" s="2" t="s">
        <v>389</v>
      </c>
      <c r="F5010" s="3"/>
    </row>
    <row r="5011" spans="1:6">
      <c r="A5011" s="2" t="s">
        <v>7560</v>
      </c>
      <c r="B5011" s="2" t="s">
        <v>210</v>
      </c>
      <c r="C5011" s="2" t="s">
        <v>7561</v>
      </c>
      <c r="D5011" s="2" t="s">
        <v>212</v>
      </c>
      <c r="E5011" s="2" t="s">
        <v>267</v>
      </c>
      <c r="F5011" s="3"/>
    </row>
    <row r="5012" spans="1:6">
      <c r="A5012" s="2" t="s">
        <v>7562</v>
      </c>
      <c r="B5012" s="2" t="s">
        <v>210</v>
      </c>
      <c r="C5012" s="2" t="s">
        <v>7563</v>
      </c>
      <c r="D5012" s="2" t="s">
        <v>212</v>
      </c>
      <c r="E5012" s="2" t="s">
        <v>223</v>
      </c>
      <c r="F5012" s="3"/>
    </row>
    <row r="5013" spans="1:6">
      <c r="A5013" s="2" t="s">
        <v>7564</v>
      </c>
      <c r="B5013" s="2" t="s">
        <v>210</v>
      </c>
      <c r="C5013" s="2" t="s">
        <v>7565</v>
      </c>
      <c r="D5013" s="2" t="s">
        <v>212</v>
      </c>
      <c r="E5013" s="2" t="s">
        <v>1018</v>
      </c>
      <c r="F5013" s="3"/>
    </row>
    <row r="5014" spans="1:6">
      <c r="A5014" s="2" t="s">
        <v>7566</v>
      </c>
      <c r="B5014" s="2" t="s">
        <v>210</v>
      </c>
      <c r="C5014" s="2" t="s">
        <v>7567</v>
      </c>
      <c r="D5014" s="2" t="s">
        <v>219</v>
      </c>
      <c r="E5014" s="2" t="s">
        <v>986</v>
      </c>
      <c r="F5014" s="3"/>
    </row>
    <row r="5015" spans="1:6">
      <c r="A5015" s="2" t="s">
        <v>7568</v>
      </c>
      <c r="B5015" s="2" t="s">
        <v>210</v>
      </c>
      <c r="C5015" s="2" t="s">
        <v>7569</v>
      </c>
      <c r="D5015" s="2" t="s">
        <v>219</v>
      </c>
      <c r="E5015" s="2" t="s">
        <v>986</v>
      </c>
      <c r="F5015" s="3"/>
    </row>
    <row r="5016" spans="1:6">
      <c r="A5016" s="2"/>
      <c r="B5016" s="2" t="s">
        <v>210</v>
      </c>
      <c r="C5016" s="2" t="s">
        <v>7570</v>
      </c>
      <c r="D5016" s="2" t="s">
        <v>212</v>
      </c>
      <c r="E5016" s="2" t="s">
        <v>118</v>
      </c>
      <c r="F5016" s="3"/>
    </row>
    <row r="5017" spans="1:6">
      <c r="A5017" s="2" t="s">
        <v>7571</v>
      </c>
      <c r="B5017" s="2" t="s">
        <v>210</v>
      </c>
      <c r="C5017" s="2" t="s">
        <v>7572</v>
      </c>
      <c r="D5017" s="2" t="s">
        <v>212</v>
      </c>
      <c r="E5017" s="2" t="s">
        <v>2383</v>
      </c>
      <c r="F5017" s="3"/>
    </row>
    <row r="5018" spans="1:6">
      <c r="A5018" s="2" t="s">
        <v>7573</v>
      </c>
      <c r="B5018" s="2" t="s">
        <v>210</v>
      </c>
      <c r="C5018" s="2" t="s">
        <v>7574</v>
      </c>
      <c r="D5018" s="2" t="s">
        <v>219</v>
      </c>
      <c r="E5018" s="2" t="s">
        <v>1945</v>
      </c>
      <c r="F5018" s="3"/>
    </row>
    <row r="5019" spans="1:6">
      <c r="A5019" s="2" t="s">
        <v>7575</v>
      </c>
      <c r="B5019" s="2" t="s">
        <v>210</v>
      </c>
      <c r="C5019" s="2" t="s">
        <v>7574</v>
      </c>
      <c r="D5019" s="2" t="s">
        <v>212</v>
      </c>
      <c r="E5019" s="2" t="s">
        <v>2383</v>
      </c>
      <c r="F5019" s="3"/>
    </row>
    <row r="5020" spans="1:6">
      <c r="A5020" s="2" t="s">
        <v>7576</v>
      </c>
      <c r="B5020" s="2" t="s">
        <v>210</v>
      </c>
      <c r="C5020" s="2" t="s">
        <v>7574</v>
      </c>
      <c r="D5020" s="2" t="s">
        <v>212</v>
      </c>
      <c r="E5020" s="2" t="s">
        <v>1945</v>
      </c>
      <c r="F5020" s="3"/>
    </row>
    <row r="5021" spans="1:6">
      <c r="A5021" s="2" t="s">
        <v>7577</v>
      </c>
      <c r="B5021" s="2" t="s">
        <v>210</v>
      </c>
      <c r="C5021" s="2" t="s">
        <v>7574</v>
      </c>
      <c r="D5021" s="2" t="s">
        <v>219</v>
      </c>
      <c r="E5021" s="2" t="s">
        <v>1945</v>
      </c>
      <c r="F5021" s="3"/>
    </row>
    <row r="5022" spans="1:6">
      <c r="A5022" s="2" t="s">
        <v>7578</v>
      </c>
      <c r="B5022" s="2" t="s">
        <v>210</v>
      </c>
      <c r="C5022" s="2" t="s">
        <v>7574</v>
      </c>
      <c r="D5022" s="2" t="s">
        <v>219</v>
      </c>
      <c r="E5022" s="2" t="s">
        <v>1945</v>
      </c>
      <c r="F5022" s="3"/>
    </row>
    <row r="5023" spans="1:6">
      <c r="A5023" s="2" t="s">
        <v>7579</v>
      </c>
      <c r="B5023" s="2" t="s">
        <v>210</v>
      </c>
      <c r="C5023" s="2" t="s">
        <v>7574</v>
      </c>
      <c r="D5023" s="2" t="s">
        <v>219</v>
      </c>
      <c r="E5023" s="2" t="s">
        <v>1945</v>
      </c>
      <c r="F5023" s="3"/>
    </row>
    <row r="5024" spans="1:6">
      <c r="A5024" s="2" t="s">
        <v>7580</v>
      </c>
      <c r="B5024" s="2" t="s">
        <v>210</v>
      </c>
      <c r="C5024" s="2" t="s">
        <v>7574</v>
      </c>
      <c r="D5024" s="2" t="s">
        <v>219</v>
      </c>
      <c r="E5024" s="2" t="s">
        <v>1945</v>
      </c>
      <c r="F5024" s="3"/>
    </row>
    <row r="5025" spans="1:6">
      <c r="A5025" s="2" t="s">
        <v>7581</v>
      </c>
      <c r="B5025" s="2" t="s">
        <v>210</v>
      </c>
      <c r="C5025" s="2" t="s">
        <v>7582</v>
      </c>
      <c r="D5025" s="2" t="s">
        <v>212</v>
      </c>
      <c r="E5025" s="2" t="s">
        <v>361</v>
      </c>
      <c r="F5025" s="3"/>
    </row>
    <row r="5026" spans="1:6">
      <c r="A5026" s="2" t="s">
        <v>265</v>
      </c>
      <c r="B5026" s="2" t="s">
        <v>210</v>
      </c>
      <c r="C5026" s="2" t="s">
        <v>7583</v>
      </c>
      <c r="D5026" s="2" t="s">
        <v>212</v>
      </c>
      <c r="E5026" s="2" t="s">
        <v>272</v>
      </c>
      <c r="F5026" s="3"/>
    </row>
    <row r="5027" spans="1:6">
      <c r="A5027" s="2" t="s">
        <v>7584</v>
      </c>
      <c r="B5027" s="2" t="s">
        <v>210</v>
      </c>
      <c r="C5027" s="2" t="s">
        <v>7585</v>
      </c>
      <c r="D5027" s="2" t="s">
        <v>212</v>
      </c>
      <c r="E5027" s="2" t="s">
        <v>241</v>
      </c>
      <c r="F5027" s="3"/>
    </row>
    <row r="5028" spans="1:6">
      <c r="A5028" s="2" t="s">
        <v>7586</v>
      </c>
      <c r="B5028" s="2" t="s">
        <v>210</v>
      </c>
      <c r="C5028" s="2" t="s">
        <v>7587</v>
      </c>
      <c r="D5028" s="2" t="s">
        <v>212</v>
      </c>
      <c r="E5028" s="2" t="s">
        <v>304</v>
      </c>
      <c r="F5028" s="3"/>
    </row>
    <row r="5029" spans="1:6">
      <c r="A5029" s="2" t="s">
        <v>7588</v>
      </c>
      <c r="B5029" s="2" t="s">
        <v>210</v>
      </c>
      <c r="C5029" s="2" t="s">
        <v>7589</v>
      </c>
      <c r="D5029" s="2" t="s">
        <v>212</v>
      </c>
      <c r="E5029" s="2" t="s">
        <v>2529</v>
      </c>
      <c r="F5029" s="3"/>
    </row>
    <row r="5030" spans="1:6">
      <c r="A5030" s="2" t="s">
        <v>7590</v>
      </c>
      <c r="B5030" s="2" t="s">
        <v>210</v>
      </c>
      <c r="C5030" s="2" t="s">
        <v>7591</v>
      </c>
      <c r="D5030" s="2" t="s">
        <v>212</v>
      </c>
      <c r="E5030" s="2" t="s">
        <v>339</v>
      </c>
      <c r="F5030" s="3"/>
    </row>
    <row r="5031" spans="1:6">
      <c r="A5031" s="2" t="s">
        <v>7592</v>
      </c>
      <c r="B5031" s="2" t="s">
        <v>210</v>
      </c>
      <c r="C5031" s="2" t="s">
        <v>7593</v>
      </c>
      <c r="D5031" s="2" t="s">
        <v>212</v>
      </c>
      <c r="E5031" s="2" t="s">
        <v>267</v>
      </c>
      <c r="F5031" s="3"/>
    </row>
    <row r="5032" spans="1:6">
      <c r="A5032" s="2" t="s">
        <v>7594</v>
      </c>
      <c r="B5032" s="2" t="s">
        <v>210</v>
      </c>
      <c r="C5032" s="2" t="s">
        <v>7595</v>
      </c>
      <c r="D5032" s="2" t="s">
        <v>212</v>
      </c>
      <c r="E5032" s="2" t="s">
        <v>272</v>
      </c>
      <c r="F5032" s="3"/>
    </row>
    <row r="5033" spans="1:6">
      <c r="A5033" s="2" t="s">
        <v>7596</v>
      </c>
      <c r="B5033" s="2" t="s">
        <v>210</v>
      </c>
      <c r="C5033" s="2" t="s">
        <v>7597</v>
      </c>
      <c r="D5033" s="2" t="s">
        <v>212</v>
      </c>
      <c r="E5033" s="2" t="s">
        <v>233</v>
      </c>
      <c r="F5033" s="3"/>
    </row>
    <row r="5034" spans="1:6">
      <c r="A5034" s="2" t="s">
        <v>7598</v>
      </c>
      <c r="B5034" s="2" t="s">
        <v>210</v>
      </c>
      <c r="C5034" s="2" t="s">
        <v>7599</v>
      </c>
      <c r="D5034" s="2" t="s">
        <v>212</v>
      </c>
      <c r="E5034" s="2" t="s">
        <v>7600</v>
      </c>
      <c r="F5034" s="3"/>
    </row>
    <row r="5035" spans="1:6">
      <c r="A5035" s="2" t="s">
        <v>7601</v>
      </c>
      <c r="B5035" s="2" t="s">
        <v>210</v>
      </c>
      <c r="C5035" s="2" t="s">
        <v>7602</v>
      </c>
      <c r="D5035" s="2" t="s">
        <v>212</v>
      </c>
      <c r="E5035" s="2" t="s">
        <v>396</v>
      </c>
      <c r="F5035" s="3"/>
    </row>
    <row r="5036" spans="1:6">
      <c r="A5036" s="2"/>
      <c r="B5036" s="2" t="s">
        <v>210</v>
      </c>
      <c r="C5036" s="2" t="s">
        <v>7603</v>
      </c>
      <c r="D5036" s="2" t="s">
        <v>212</v>
      </c>
      <c r="E5036" s="2" t="s">
        <v>118</v>
      </c>
      <c r="F5036" s="3"/>
    </row>
    <row r="5037" spans="1:6">
      <c r="A5037" s="2" t="s">
        <v>7604</v>
      </c>
      <c r="B5037" s="2" t="s">
        <v>210</v>
      </c>
      <c r="C5037" s="2" t="s">
        <v>7605</v>
      </c>
      <c r="D5037" s="2" t="s">
        <v>212</v>
      </c>
      <c r="E5037" s="2" t="s">
        <v>396</v>
      </c>
      <c r="F5037" s="3"/>
    </row>
    <row r="5038" spans="1:6">
      <c r="A5038" s="2"/>
      <c r="B5038" s="2" t="s">
        <v>210</v>
      </c>
      <c r="C5038" s="2" t="s">
        <v>7606</v>
      </c>
      <c r="D5038" s="2" t="s">
        <v>212</v>
      </c>
      <c r="E5038" s="2" t="s">
        <v>118</v>
      </c>
      <c r="F5038" s="3"/>
    </row>
    <row r="5039" spans="1:6">
      <c r="A5039" s="2" t="s">
        <v>7607</v>
      </c>
      <c r="B5039" s="2" t="s">
        <v>210</v>
      </c>
      <c r="C5039" s="2" t="s">
        <v>7608</v>
      </c>
      <c r="D5039" s="2" t="s">
        <v>219</v>
      </c>
      <c r="E5039" s="2" t="s">
        <v>986</v>
      </c>
      <c r="F5039" s="3"/>
    </row>
    <row r="5040" spans="1:6">
      <c r="A5040" s="2"/>
      <c r="B5040" s="2" t="s">
        <v>210</v>
      </c>
      <c r="C5040" s="2" t="s">
        <v>7609</v>
      </c>
      <c r="D5040" s="2" t="s">
        <v>212</v>
      </c>
      <c r="E5040" s="2" t="s">
        <v>118</v>
      </c>
      <c r="F5040" s="3"/>
    </row>
    <row r="5041" spans="1:6">
      <c r="A5041" s="2"/>
      <c r="B5041" s="2" t="s">
        <v>210</v>
      </c>
      <c r="C5041" s="2" t="s">
        <v>7610</v>
      </c>
      <c r="D5041" s="2" t="s">
        <v>212</v>
      </c>
      <c r="E5041" s="2" t="s">
        <v>1600</v>
      </c>
      <c r="F5041" s="3"/>
    </row>
    <row r="5042" spans="1:6">
      <c r="A5042" s="2"/>
      <c r="B5042" s="2" t="s">
        <v>210</v>
      </c>
      <c r="C5042" s="2" t="s">
        <v>7611</v>
      </c>
      <c r="D5042" s="2" t="s">
        <v>212</v>
      </c>
      <c r="E5042" s="2" t="s">
        <v>7110</v>
      </c>
      <c r="F5042" s="3"/>
    </row>
    <row r="5043" spans="1:6">
      <c r="A5043" s="2"/>
      <c r="B5043" s="2" t="s">
        <v>210</v>
      </c>
      <c r="C5043" s="2" t="s">
        <v>7611</v>
      </c>
      <c r="D5043" s="2" t="s">
        <v>212</v>
      </c>
      <c r="E5043" s="2" t="s">
        <v>7110</v>
      </c>
      <c r="F5043" s="3"/>
    </row>
    <row r="5044" spans="1:6">
      <c r="A5044" s="2"/>
      <c r="B5044" s="2" t="s">
        <v>210</v>
      </c>
      <c r="C5044" s="2" t="s">
        <v>7611</v>
      </c>
      <c r="D5044" s="2" t="s">
        <v>212</v>
      </c>
      <c r="E5044" s="2" t="s">
        <v>7110</v>
      </c>
      <c r="F5044" s="3"/>
    </row>
    <row r="5045" spans="1:6">
      <c r="A5045" s="2"/>
      <c r="B5045" s="2" t="s">
        <v>210</v>
      </c>
      <c r="C5045" s="2" t="s">
        <v>7611</v>
      </c>
      <c r="D5045" s="2" t="s">
        <v>212</v>
      </c>
      <c r="E5045" s="2" t="s">
        <v>7110</v>
      </c>
      <c r="F5045" s="3"/>
    </row>
    <row r="5046" spans="1:6">
      <c r="A5046" s="2"/>
      <c r="B5046" s="2" t="s">
        <v>210</v>
      </c>
      <c r="C5046" s="2" t="s">
        <v>7611</v>
      </c>
      <c r="D5046" s="2" t="s">
        <v>212</v>
      </c>
      <c r="E5046" s="2" t="s">
        <v>7110</v>
      </c>
      <c r="F5046" s="3"/>
    </row>
    <row r="5047" spans="1:6">
      <c r="A5047" s="2"/>
      <c r="B5047" s="2" t="s">
        <v>210</v>
      </c>
      <c r="C5047" s="2" t="s">
        <v>7611</v>
      </c>
      <c r="D5047" s="2" t="s">
        <v>212</v>
      </c>
      <c r="E5047" s="2" t="s">
        <v>7110</v>
      </c>
      <c r="F5047" s="3"/>
    </row>
    <row r="5048" spans="1:6">
      <c r="A5048" s="2"/>
      <c r="B5048" s="2" t="s">
        <v>210</v>
      </c>
      <c r="C5048" s="2" t="s">
        <v>7611</v>
      </c>
      <c r="D5048" s="2" t="s">
        <v>212</v>
      </c>
      <c r="E5048" s="2" t="s">
        <v>7110</v>
      </c>
      <c r="F5048" s="3"/>
    </row>
    <row r="5049" spans="1:6">
      <c r="A5049" s="2"/>
      <c r="B5049" s="2" t="s">
        <v>210</v>
      </c>
      <c r="C5049" s="2" t="s">
        <v>7611</v>
      </c>
      <c r="D5049" s="2" t="s">
        <v>212</v>
      </c>
      <c r="E5049" s="2" t="s">
        <v>7110</v>
      </c>
      <c r="F5049" s="3"/>
    </row>
    <row r="5050" spans="1:6">
      <c r="A5050" s="2"/>
      <c r="B5050" s="2" t="s">
        <v>210</v>
      </c>
      <c r="C5050" s="2" t="s">
        <v>7611</v>
      </c>
      <c r="D5050" s="2" t="s">
        <v>212</v>
      </c>
      <c r="E5050" s="2" t="s">
        <v>7110</v>
      </c>
      <c r="F5050" s="3"/>
    </row>
    <row r="5051" spans="1:6">
      <c r="A5051" s="2"/>
      <c r="B5051" s="2" t="s">
        <v>210</v>
      </c>
      <c r="C5051" s="2" t="s">
        <v>7611</v>
      </c>
      <c r="D5051" s="2" t="s">
        <v>212</v>
      </c>
      <c r="E5051" s="2" t="s">
        <v>7110</v>
      </c>
      <c r="F5051" s="3"/>
    </row>
    <row r="5052" spans="1:6">
      <c r="A5052" s="2"/>
      <c r="B5052" s="2" t="s">
        <v>210</v>
      </c>
      <c r="C5052" s="2" t="s">
        <v>7611</v>
      </c>
      <c r="D5052" s="2" t="s">
        <v>212</v>
      </c>
      <c r="E5052" s="2" t="s">
        <v>7110</v>
      </c>
      <c r="F5052" s="3"/>
    </row>
    <row r="5053" spans="1:6">
      <c r="A5053" s="2"/>
      <c r="B5053" s="2" t="s">
        <v>210</v>
      </c>
      <c r="C5053" s="2" t="s">
        <v>7611</v>
      </c>
      <c r="D5053" s="2" t="s">
        <v>212</v>
      </c>
      <c r="E5053" s="2" t="s">
        <v>7110</v>
      </c>
      <c r="F5053" s="3"/>
    </row>
    <row r="5054" spans="1:6">
      <c r="A5054" s="2"/>
      <c r="B5054" s="2" t="s">
        <v>210</v>
      </c>
      <c r="C5054" s="2" t="s">
        <v>7611</v>
      </c>
      <c r="D5054" s="2" t="s">
        <v>212</v>
      </c>
      <c r="E5054" s="2" t="s">
        <v>7273</v>
      </c>
      <c r="F5054" s="3"/>
    </row>
    <row r="5055" spans="1:6">
      <c r="A5055" s="2"/>
      <c r="B5055" s="2" t="s">
        <v>210</v>
      </c>
      <c r="C5055" s="2" t="s">
        <v>7611</v>
      </c>
      <c r="D5055" s="2" t="s">
        <v>212</v>
      </c>
      <c r="E5055" s="2" t="s">
        <v>7273</v>
      </c>
      <c r="F5055" s="3"/>
    </row>
    <row r="5056" spans="1:6">
      <c r="A5056" s="2"/>
      <c r="B5056" s="2" t="s">
        <v>210</v>
      </c>
      <c r="C5056" s="2" t="s">
        <v>7611</v>
      </c>
      <c r="D5056" s="2" t="s">
        <v>212</v>
      </c>
      <c r="E5056" s="2" t="s">
        <v>7273</v>
      </c>
      <c r="F5056" s="3"/>
    </row>
    <row r="5057" spans="1:6">
      <c r="A5057" s="2"/>
      <c r="B5057" s="2" t="s">
        <v>210</v>
      </c>
      <c r="C5057" s="2" t="s">
        <v>7611</v>
      </c>
      <c r="D5057" s="2" t="s">
        <v>212</v>
      </c>
      <c r="E5057" s="2" t="s">
        <v>7273</v>
      </c>
      <c r="F5057" s="3"/>
    </row>
    <row r="5058" spans="1:6">
      <c r="A5058" s="2"/>
      <c r="B5058" s="2" t="s">
        <v>210</v>
      </c>
      <c r="C5058" s="2" t="s">
        <v>7611</v>
      </c>
      <c r="D5058" s="2" t="s">
        <v>212</v>
      </c>
      <c r="E5058" s="2" t="s">
        <v>7273</v>
      </c>
      <c r="F5058" s="3"/>
    </row>
    <row r="5059" spans="1:6">
      <c r="A5059" s="2"/>
      <c r="B5059" s="2" t="s">
        <v>210</v>
      </c>
      <c r="C5059" s="2" t="s">
        <v>7611</v>
      </c>
      <c r="D5059" s="2" t="s">
        <v>212</v>
      </c>
      <c r="E5059" s="2" t="s">
        <v>7273</v>
      </c>
      <c r="F5059" s="3"/>
    </row>
    <row r="5060" spans="1:6">
      <c r="A5060" s="2"/>
      <c r="B5060" s="2" t="s">
        <v>210</v>
      </c>
      <c r="C5060" s="2" t="s">
        <v>7611</v>
      </c>
      <c r="D5060" s="2" t="s">
        <v>212</v>
      </c>
      <c r="E5060" s="2" t="s">
        <v>7273</v>
      </c>
      <c r="F5060" s="3"/>
    </row>
    <row r="5061" spans="1:6">
      <c r="A5061" s="2"/>
      <c r="B5061" s="2" t="s">
        <v>210</v>
      </c>
      <c r="C5061" s="2" t="s">
        <v>7611</v>
      </c>
      <c r="D5061" s="2" t="s">
        <v>212</v>
      </c>
      <c r="E5061" s="2" t="s">
        <v>7273</v>
      </c>
      <c r="F5061" s="3"/>
    </row>
    <row r="5062" spans="1:6">
      <c r="A5062" s="2"/>
      <c r="B5062" s="2" t="s">
        <v>210</v>
      </c>
      <c r="C5062" s="2" t="s">
        <v>7611</v>
      </c>
      <c r="D5062" s="2" t="s">
        <v>212</v>
      </c>
      <c r="E5062" s="2" t="s">
        <v>7273</v>
      </c>
      <c r="F5062" s="3"/>
    </row>
    <row r="5063" spans="1:6">
      <c r="A5063" s="2"/>
      <c r="B5063" s="2" t="s">
        <v>210</v>
      </c>
      <c r="C5063" s="2" t="s">
        <v>7611</v>
      </c>
      <c r="D5063" s="2" t="s">
        <v>212</v>
      </c>
      <c r="E5063" s="2" t="s">
        <v>7273</v>
      </c>
      <c r="F5063" s="3"/>
    </row>
    <row r="5064" spans="1:6">
      <c r="A5064" s="2"/>
      <c r="B5064" s="2" t="s">
        <v>210</v>
      </c>
      <c r="C5064" s="2" t="s">
        <v>7612</v>
      </c>
      <c r="D5064" s="2" t="s">
        <v>212</v>
      </c>
      <c r="E5064" s="2" t="s">
        <v>7110</v>
      </c>
      <c r="F5064" s="3"/>
    </row>
    <row r="5065" spans="1:6">
      <c r="A5065" s="2"/>
      <c r="B5065" s="2" t="s">
        <v>210</v>
      </c>
      <c r="C5065" s="2" t="s">
        <v>7612</v>
      </c>
      <c r="D5065" s="2" t="s">
        <v>212</v>
      </c>
      <c r="E5065" s="2" t="s">
        <v>7110</v>
      </c>
      <c r="F5065" s="3"/>
    </row>
    <row r="5066" spans="1:6">
      <c r="A5066" s="2"/>
      <c r="B5066" s="2" t="s">
        <v>210</v>
      </c>
      <c r="C5066" s="2" t="s">
        <v>7612</v>
      </c>
      <c r="D5066" s="2" t="s">
        <v>212</v>
      </c>
      <c r="E5066" s="2" t="s">
        <v>7110</v>
      </c>
      <c r="F5066" s="3"/>
    </row>
    <row r="5067" spans="1:6">
      <c r="A5067" s="2"/>
      <c r="B5067" s="2" t="s">
        <v>210</v>
      </c>
      <c r="C5067" s="2" t="s">
        <v>7612</v>
      </c>
      <c r="D5067" s="2" t="s">
        <v>212</v>
      </c>
      <c r="E5067" s="2" t="s">
        <v>7110</v>
      </c>
      <c r="F5067" s="3"/>
    </row>
    <row r="5068" spans="1:6">
      <c r="A5068" s="2"/>
      <c r="B5068" s="2" t="s">
        <v>210</v>
      </c>
      <c r="C5068" s="2" t="s">
        <v>7612</v>
      </c>
      <c r="D5068" s="2" t="s">
        <v>212</v>
      </c>
      <c r="E5068" s="2" t="s">
        <v>7110</v>
      </c>
      <c r="F5068" s="3"/>
    </row>
    <row r="5069" spans="1:6">
      <c r="A5069" s="2"/>
      <c r="B5069" s="2" t="s">
        <v>210</v>
      </c>
      <c r="C5069" s="2" t="s">
        <v>7612</v>
      </c>
      <c r="D5069" s="2" t="s">
        <v>212</v>
      </c>
      <c r="E5069" s="2" t="s">
        <v>7110</v>
      </c>
      <c r="F5069" s="3"/>
    </row>
    <row r="5070" spans="1:6">
      <c r="A5070" s="2"/>
      <c r="B5070" s="2" t="s">
        <v>210</v>
      </c>
      <c r="C5070" s="2" t="s">
        <v>7612</v>
      </c>
      <c r="D5070" s="2" t="s">
        <v>212</v>
      </c>
      <c r="E5070" s="2" t="s">
        <v>7110</v>
      </c>
      <c r="F5070" s="3"/>
    </row>
    <row r="5071" spans="1:6">
      <c r="A5071" s="2"/>
      <c r="B5071" s="2" t="s">
        <v>210</v>
      </c>
      <c r="C5071" s="2" t="s">
        <v>7612</v>
      </c>
      <c r="D5071" s="2" t="s">
        <v>212</v>
      </c>
      <c r="E5071" s="2" t="s">
        <v>7110</v>
      </c>
      <c r="F5071" s="3"/>
    </row>
    <row r="5072" spans="1:6">
      <c r="A5072" s="2"/>
      <c r="B5072" s="2" t="s">
        <v>210</v>
      </c>
      <c r="C5072" s="2" t="s">
        <v>7612</v>
      </c>
      <c r="D5072" s="2" t="s">
        <v>212</v>
      </c>
      <c r="E5072" s="2" t="s">
        <v>7110</v>
      </c>
      <c r="F5072" s="3"/>
    </row>
    <row r="5073" spans="1:6">
      <c r="A5073" s="2"/>
      <c r="B5073" s="2" t="s">
        <v>210</v>
      </c>
      <c r="C5073" s="2" t="s">
        <v>7612</v>
      </c>
      <c r="D5073" s="2" t="s">
        <v>212</v>
      </c>
      <c r="E5073" s="2" t="s">
        <v>7110</v>
      </c>
      <c r="F5073" s="3"/>
    </row>
    <row r="5074" spans="1:6">
      <c r="A5074" s="2"/>
      <c r="B5074" s="2" t="s">
        <v>210</v>
      </c>
      <c r="C5074" s="2" t="s">
        <v>7612</v>
      </c>
      <c r="D5074" s="2" t="s">
        <v>212</v>
      </c>
      <c r="E5074" s="2" t="s">
        <v>7110</v>
      </c>
      <c r="F5074" s="3"/>
    </row>
    <row r="5075" spans="1:6">
      <c r="A5075" s="2"/>
      <c r="B5075" s="2" t="s">
        <v>210</v>
      </c>
      <c r="C5075" s="2" t="s">
        <v>7612</v>
      </c>
      <c r="D5075" s="2" t="s">
        <v>212</v>
      </c>
      <c r="E5075" s="2" t="s">
        <v>7110</v>
      </c>
      <c r="F5075" s="3"/>
    </row>
    <row r="5076" spans="1:6">
      <c r="A5076" s="2"/>
      <c r="B5076" s="2" t="s">
        <v>210</v>
      </c>
      <c r="C5076" s="2" t="s">
        <v>7612</v>
      </c>
      <c r="D5076" s="2" t="s">
        <v>212</v>
      </c>
      <c r="E5076" s="2" t="s">
        <v>7110</v>
      </c>
      <c r="F5076" s="3"/>
    </row>
    <row r="5077" spans="1:6">
      <c r="A5077" s="2"/>
      <c r="B5077" s="2" t="s">
        <v>210</v>
      </c>
      <c r="C5077" s="2" t="s">
        <v>7612</v>
      </c>
      <c r="D5077" s="2" t="s">
        <v>212</v>
      </c>
      <c r="E5077" s="2" t="s">
        <v>7110</v>
      </c>
      <c r="F5077" s="3"/>
    </row>
    <row r="5078" spans="1:6">
      <c r="A5078" s="2"/>
      <c r="B5078" s="2" t="s">
        <v>210</v>
      </c>
      <c r="C5078" s="2" t="s">
        <v>7613</v>
      </c>
      <c r="D5078" s="2" t="s">
        <v>212</v>
      </c>
      <c r="E5078" s="2" t="s">
        <v>118</v>
      </c>
      <c r="F5078" s="3"/>
    </row>
    <row r="5079" spans="1:6">
      <c r="A5079" s="2"/>
      <c r="B5079" s="2" t="s">
        <v>210</v>
      </c>
      <c r="C5079" s="2" t="s">
        <v>7614</v>
      </c>
      <c r="D5079" s="2" t="s">
        <v>212</v>
      </c>
      <c r="E5079" s="2" t="s">
        <v>118</v>
      </c>
      <c r="F5079" s="3"/>
    </row>
    <row r="5080" spans="1:6">
      <c r="A5080" s="2"/>
      <c r="B5080" s="2" t="s">
        <v>210</v>
      </c>
      <c r="C5080" s="2" t="s">
        <v>7614</v>
      </c>
      <c r="D5080" s="2" t="s">
        <v>212</v>
      </c>
      <c r="E5080" s="2" t="s">
        <v>118</v>
      </c>
      <c r="F5080" s="3"/>
    </row>
    <row r="5081" spans="1:6">
      <c r="A5081" s="2" t="s">
        <v>7615</v>
      </c>
      <c r="B5081" s="2" t="s">
        <v>210</v>
      </c>
      <c r="C5081" s="2" t="s">
        <v>7616</v>
      </c>
      <c r="D5081" s="2" t="s">
        <v>212</v>
      </c>
      <c r="E5081" s="2" t="s">
        <v>389</v>
      </c>
      <c r="F5081" s="3"/>
    </row>
    <row r="5082" spans="1:6">
      <c r="A5082" s="2" t="s">
        <v>7617</v>
      </c>
      <c r="B5082" s="2" t="s">
        <v>210</v>
      </c>
      <c r="C5082" s="2" t="s">
        <v>7616</v>
      </c>
      <c r="D5082" s="2" t="s">
        <v>212</v>
      </c>
      <c r="E5082" s="2" t="s">
        <v>339</v>
      </c>
      <c r="F5082" s="3"/>
    </row>
    <row r="5083" spans="1:6">
      <c r="A5083" s="2" t="s">
        <v>7618</v>
      </c>
      <c r="B5083" s="2" t="s">
        <v>210</v>
      </c>
      <c r="C5083" s="2" t="s">
        <v>7619</v>
      </c>
      <c r="D5083" s="2" t="s">
        <v>212</v>
      </c>
      <c r="E5083" s="2" t="s">
        <v>267</v>
      </c>
      <c r="F5083" s="3"/>
    </row>
    <row r="5084" spans="1:6">
      <c r="A5084" s="2" t="s">
        <v>7620</v>
      </c>
      <c r="B5084" s="2" t="s">
        <v>210</v>
      </c>
      <c r="C5084" s="2" t="s">
        <v>7621</v>
      </c>
      <c r="D5084" s="2" t="s">
        <v>212</v>
      </c>
      <c r="E5084" s="2" t="s">
        <v>267</v>
      </c>
      <c r="F5084" s="3"/>
    </row>
    <row r="5085" spans="1:6">
      <c r="A5085" s="2" t="s">
        <v>7622</v>
      </c>
      <c r="B5085" s="2" t="s">
        <v>210</v>
      </c>
      <c r="C5085" s="2" t="s">
        <v>7623</v>
      </c>
      <c r="D5085" s="2" t="s">
        <v>212</v>
      </c>
      <c r="E5085" s="2" t="s">
        <v>241</v>
      </c>
      <c r="F5085" s="3"/>
    </row>
    <row r="5086" spans="1:6">
      <c r="A5086" s="2" t="s">
        <v>7624</v>
      </c>
      <c r="B5086" s="2" t="s">
        <v>210</v>
      </c>
      <c r="C5086" s="2" t="s">
        <v>7625</v>
      </c>
      <c r="D5086" s="2" t="s">
        <v>212</v>
      </c>
      <c r="E5086" s="2" t="s">
        <v>361</v>
      </c>
      <c r="F5086" s="3"/>
    </row>
    <row r="5087" spans="1:6">
      <c r="A5087" s="2" t="s">
        <v>7626</v>
      </c>
      <c r="B5087" s="2" t="s">
        <v>210</v>
      </c>
      <c r="C5087" s="2" t="s">
        <v>7625</v>
      </c>
      <c r="D5087" s="2" t="s">
        <v>212</v>
      </c>
      <c r="E5087" s="2" t="s">
        <v>361</v>
      </c>
      <c r="F5087" s="3"/>
    </row>
    <row r="5088" spans="1:6">
      <c r="A5088" s="2" t="s">
        <v>7627</v>
      </c>
      <c r="B5088" s="2" t="s">
        <v>210</v>
      </c>
      <c r="C5088" s="2" t="s">
        <v>7628</v>
      </c>
      <c r="D5088" s="2" t="s">
        <v>212</v>
      </c>
      <c r="E5088" s="2" t="s">
        <v>361</v>
      </c>
      <c r="F5088" s="3"/>
    </row>
    <row r="5089" spans="1:6">
      <c r="A5089" s="2" t="s">
        <v>7629</v>
      </c>
      <c r="B5089" s="2" t="s">
        <v>210</v>
      </c>
      <c r="C5089" s="2" t="s">
        <v>7630</v>
      </c>
      <c r="D5089" s="2" t="s">
        <v>212</v>
      </c>
      <c r="E5089" s="2" t="s">
        <v>389</v>
      </c>
      <c r="F5089" s="3"/>
    </row>
    <row r="5090" spans="1:6">
      <c r="A5090" s="2" t="s">
        <v>7631</v>
      </c>
      <c r="B5090" s="2" t="s">
        <v>210</v>
      </c>
      <c r="C5090" s="2" t="s">
        <v>7632</v>
      </c>
      <c r="D5090" s="2" t="s">
        <v>212</v>
      </c>
      <c r="E5090" s="2" t="s">
        <v>1129</v>
      </c>
      <c r="F5090" s="3"/>
    </row>
    <row r="5091" spans="1:6">
      <c r="A5091" s="2" t="s">
        <v>7633</v>
      </c>
      <c r="B5091" s="2" t="s">
        <v>210</v>
      </c>
      <c r="C5091" s="2" t="s">
        <v>7634</v>
      </c>
      <c r="D5091" s="2" t="s">
        <v>212</v>
      </c>
      <c r="E5091" s="2" t="s">
        <v>2434</v>
      </c>
      <c r="F5091" s="3"/>
    </row>
    <row r="5092" spans="1:6">
      <c r="A5092" s="2" t="s">
        <v>7635</v>
      </c>
      <c r="B5092" s="2" t="s">
        <v>210</v>
      </c>
      <c r="C5092" s="2" t="s">
        <v>7636</v>
      </c>
      <c r="D5092" s="2" t="s">
        <v>212</v>
      </c>
      <c r="E5092" s="2" t="s">
        <v>216</v>
      </c>
      <c r="F5092" s="3"/>
    </row>
    <row r="5093" spans="1:6">
      <c r="A5093" s="2" t="s">
        <v>7637</v>
      </c>
      <c r="B5093" s="2" t="s">
        <v>210</v>
      </c>
      <c r="C5093" s="2" t="s">
        <v>7636</v>
      </c>
      <c r="D5093" s="2" t="s">
        <v>212</v>
      </c>
      <c r="E5093" s="2" t="s">
        <v>216</v>
      </c>
      <c r="F5093" s="3"/>
    </row>
    <row r="5094" spans="1:6">
      <c r="A5094" s="2" t="s">
        <v>7638</v>
      </c>
      <c r="B5094" s="2" t="s">
        <v>210</v>
      </c>
      <c r="C5094" s="2" t="s">
        <v>7636</v>
      </c>
      <c r="D5094" s="2" t="s">
        <v>212</v>
      </c>
      <c r="E5094" s="2" t="s">
        <v>216</v>
      </c>
      <c r="F5094" s="3"/>
    </row>
    <row r="5095" spans="1:6">
      <c r="A5095" s="2" t="s">
        <v>7639</v>
      </c>
      <c r="B5095" s="2" t="s">
        <v>210</v>
      </c>
      <c r="C5095" s="2" t="s">
        <v>7640</v>
      </c>
      <c r="D5095" s="2" t="s">
        <v>212</v>
      </c>
      <c r="E5095" s="2" t="s">
        <v>216</v>
      </c>
      <c r="F5095" s="3"/>
    </row>
    <row r="5096" spans="1:6">
      <c r="A5096" s="2" t="s">
        <v>7641</v>
      </c>
      <c r="B5096" s="2" t="s">
        <v>210</v>
      </c>
      <c r="C5096" s="2" t="s">
        <v>7640</v>
      </c>
      <c r="D5096" s="2" t="s">
        <v>212</v>
      </c>
      <c r="E5096" s="2" t="s">
        <v>7642</v>
      </c>
      <c r="F5096" s="3"/>
    </row>
    <row r="5097" spans="1:6">
      <c r="A5097" s="2" t="s">
        <v>7643</v>
      </c>
      <c r="B5097" s="2" t="s">
        <v>210</v>
      </c>
      <c r="C5097" s="2" t="s">
        <v>7640</v>
      </c>
      <c r="D5097" s="2" t="s">
        <v>212</v>
      </c>
      <c r="E5097" s="2" t="s">
        <v>216</v>
      </c>
      <c r="F5097" s="3"/>
    </row>
    <row r="5098" spans="1:6">
      <c r="A5098" s="2" t="s">
        <v>7644</v>
      </c>
      <c r="B5098" s="2" t="s">
        <v>210</v>
      </c>
      <c r="C5098" s="2" t="s">
        <v>7645</v>
      </c>
      <c r="D5098" s="2" t="s">
        <v>212</v>
      </c>
      <c r="E5098" s="2" t="s">
        <v>7646</v>
      </c>
      <c r="F5098" s="3"/>
    </row>
    <row r="5099" spans="1:6">
      <c r="A5099" s="2" t="s">
        <v>7647</v>
      </c>
      <c r="B5099" s="2" t="s">
        <v>210</v>
      </c>
      <c r="C5099" s="2" t="s">
        <v>7648</v>
      </c>
      <c r="D5099" s="2" t="s">
        <v>212</v>
      </c>
      <c r="E5099" s="2" t="s">
        <v>919</v>
      </c>
      <c r="F5099" s="3"/>
    </row>
    <row r="5100" spans="1:6">
      <c r="A5100" s="2" t="s">
        <v>7649</v>
      </c>
      <c r="B5100" s="2" t="s">
        <v>210</v>
      </c>
      <c r="C5100" s="2" t="s">
        <v>7650</v>
      </c>
      <c r="D5100" s="2" t="s">
        <v>212</v>
      </c>
      <c r="E5100" s="2" t="s">
        <v>258</v>
      </c>
      <c r="F5100" s="3"/>
    </row>
    <row r="5101" spans="1:6">
      <c r="A5101" s="2" t="s">
        <v>7651</v>
      </c>
      <c r="B5101" s="2" t="s">
        <v>210</v>
      </c>
      <c r="C5101" s="2" t="s">
        <v>7652</v>
      </c>
      <c r="D5101" s="2" t="s">
        <v>212</v>
      </c>
      <c r="E5101" s="2" t="s">
        <v>267</v>
      </c>
      <c r="F5101" s="3"/>
    </row>
    <row r="5102" spans="1:6">
      <c r="A5102" s="2" t="s">
        <v>344</v>
      </c>
      <c r="B5102" s="2" t="s">
        <v>210</v>
      </c>
      <c r="C5102" s="2" t="s">
        <v>7653</v>
      </c>
      <c r="D5102" s="2" t="s">
        <v>212</v>
      </c>
      <c r="E5102" s="2" t="s">
        <v>7048</v>
      </c>
      <c r="F5102" s="3"/>
    </row>
    <row r="5103" spans="1:6">
      <c r="A5103" s="2" t="s">
        <v>7654</v>
      </c>
      <c r="B5103" s="2" t="s">
        <v>210</v>
      </c>
      <c r="C5103" s="2" t="s">
        <v>7655</v>
      </c>
      <c r="D5103" s="2" t="s">
        <v>212</v>
      </c>
      <c r="E5103" s="2" t="s">
        <v>1049</v>
      </c>
      <c r="F5103" s="3"/>
    </row>
    <row r="5104" spans="1:6">
      <c r="A5104" s="2" t="s">
        <v>7656</v>
      </c>
      <c r="B5104" s="2" t="s">
        <v>210</v>
      </c>
      <c r="C5104" s="2" t="s">
        <v>7657</v>
      </c>
      <c r="D5104" s="2" t="s">
        <v>212</v>
      </c>
      <c r="E5104" s="2" t="s">
        <v>327</v>
      </c>
      <c r="F5104" s="3"/>
    </row>
    <row r="5105" spans="1:6">
      <c r="A5105" s="2" t="s">
        <v>4064</v>
      </c>
      <c r="B5105" s="2" t="s">
        <v>210</v>
      </c>
      <c r="C5105" s="2" t="s">
        <v>7658</v>
      </c>
      <c r="D5105" s="2" t="s">
        <v>212</v>
      </c>
      <c r="E5105" s="2" t="s">
        <v>1071</v>
      </c>
      <c r="F5105" s="3"/>
    </row>
    <row r="5106" spans="1:6">
      <c r="A5106" s="2"/>
      <c r="B5106" s="2" t="s">
        <v>210</v>
      </c>
      <c r="C5106" s="2" t="s">
        <v>7659</v>
      </c>
      <c r="D5106" s="2" t="s">
        <v>212</v>
      </c>
      <c r="E5106" s="2" t="s">
        <v>118</v>
      </c>
      <c r="F5106" s="3"/>
    </row>
    <row r="5107" spans="1:6">
      <c r="A5107" s="2"/>
      <c r="B5107" s="2" t="s">
        <v>210</v>
      </c>
      <c r="C5107" s="2" t="s">
        <v>7659</v>
      </c>
      <c r="D5107" s="2" t="s">
        <v>212</v>
      </c>
      <c r="E5107" s="2" t="s">
        <v>118</v>
      </c>
      <c r="F5107" s="3"/>
    </row>
    <row r="5108" spans="1:6">
      <c r="A5108" s="2"/>
      <c r="B5108" s="2" t="s">
        <v>210</v>
      </c>
      <c r="C5108" s="2" t="s">
        <v>7659</v>
      </c>
      <c r="D5108" s="2" t="s">
        <v>212</v>
      </c>
      <c r="E5108" s="2" t="s">
        <v>118</v>
      </c>
      <c r="F5108" s="3"/>
    </row>
    <row r="5109" spans="1:6">
      <c r="A5109" s="2"/>
      <c r="B5109" s="2" t="s">
        <v>210</v>
      </c>
      <c r="C5109" s="2" t="s">
        <v>7659</v>
      </c>
      <c r="D5109" s="2" t="s">
        <v>212</v>
      </c>
      <c r="E5109" s="2" t="s">
        <v>118</v>
      </c>
      <c r="F5109" s="3"/>
    </row>
    <row r="5110" spans="1:6">
      <c r="A5110" s="2" t="s">
        <v>7660</v>
      </c>
      <c r="B5110" s="2" t="s">
        <v>210</v>
      </c>
      <c r="C5110" s="2" t="s">
        <v>7661</v>
      </c>
      <c r="D5110" s="2" t="s">
        <v>212</v>
      </c>
      <c r="E5110" s="2" t="s">
        <v>1000</v>
      </c>
      <c r="F5110" s="3"/>
    </row>
    <row r="5111" spans="1:6">
      <c r="A5111" s="2" t="s">
        <v>7662</v>
      </c>
      <c r="B5111" s="2" t="s">
        <v>210</v>
      </c>
      <c r="C5111" s="2" t="s">
        <v>7663</v>
      </c>
      <c r="D5111" s="2" t="s">
        <v>212</v>
      </c>
      <c r="E5111" s="2" t="s">
        <v>5314</v>
      </c>
      <c r="F5111" s="3"/>
    </row>
    <row r="5112" spans="1:6">
      <c r="A5112" s="2" t="s">
        <v>7662</v>
      </c>
      <c r="B5112" s="2" t="s">
        <v>210</v>
      </c>
      <c r="C5112" s="2" t="s">
        <v>7663</v>
      </c>
      <c r="D5112" s="2" t="s">
        <v>212</v>
      </c>
      <c r="E5112" s="2" t="s">
        <v>5314</v>
      </c>
      <c r="F5112" s="3"/>
    </row>
    <row r="5113" spans="1:6">
      <c r="A5113" s="2" t="s">
        <v>7664</v>
      </c>
      <c r="B5113" s="2" t="s">
        <v>210</v>
      </c>
      <c r="C5113" s="2" t="s">
        <v>7665</v>
      </c>
      <c r="D5113" s="2" t="s">
        <v>212</v>
      </c>
      <c r="E5113" s="2" t="s">
        <v>5314</v>
      </c>
      <c r="F5113" s="3"/>
    </row>
    <row r="5114" spans="1:6">
      <c r="A5114" s="2" t="s">
        <v>7664</v>
      </c>
      <c r="B5114" s="2" t="s">
        <v>210</v>
      </c>
      <c r="C5114" s="2" t="s">
        <v>7665</v>
      </c>
      <c r="D5114" s="2" t="s">
        <v>212</v>
      </c>
      <c r="E5114" s="2" t="s">
        <v>5314</v>
      </c>
      <c r="F5114" s="3"/>
    </row>
    <row r="5115" spans="1:6">
      <c r="A5115" s="2" t="s">
        <v>7666</v>
      </c>
      <c r="B5115" s="2" t="s">
        <v>210</v>
      </c>
      <c r="C5115" s="2" t="s">
        <v>7667</v>
      </c>
      <c r="D5115" s="2" t="s">
        <v>212</v>
      </c>
      <c r="E5115" s="2" t="s">
        <v>2529</v>
      </c>
      <c r="F5115" s="3"/>
    </row>
    <row r="5116" spans="1:6">
      <c r="A5116" s="2" t="s">
        <v>7668</v>
      </c>
      <c r="B5116" s="2" t="s">
        <v>210</v>
      </c>
      <c r="C5116" s="2" t="s">
        <v>7669</v>
      </c>
      <c r="D5116" s="2" t="s">
        <v>212</v>
      </c>
      <c r="E5116" s="2" t="s">
        <v>2529</v>
      </c>
      <c r="F5116" s="3"/>
    </row>
    <row r="5117" spans="1:6">
      <c r="A5117" s="2" t="s">
        <v>7670</v>
      </c>
      <c r="B5117" s="2" t="s">
        <v>210</v>
      </c>
      <c r="C5117" s="2" t="s">
        <v>7671</v>
      </c>
      <c r="D5117" s="2" t="s">
        <v>212</v>
      </c>
      <c r="E5117" s="2" t="s">
        <v>2529</v>
      </c>
      <c r="F5117" s="3"/>
    </row>
    <row r="5118" spans="1:6">
      <c r="A5118" s="2" t="s">
        <v>7672</v>
      </c>
      <c r="B5118" s="2" t="s">
        <v>210</v>
      </c>
      <c r="C5118" s="2" t="s">
        <v>7673</v>
      </c>
      <c r="D5118" s="2" t="s">
        <v>212</v>
      </c>
      <c r="E5118" s="2" t="s">
        <v>7674</v>
      </c>
      <c r="F5118" s="3"/>
    </row>
    <row r="5119" spans="1:6">
      <c r="A5119" s="2" t="s">
        <v>2005</v>
      </c>
      <c r="B5119" s="2" t="s">
        <v>210</v>
      </c>
      <c r="C5119" s="2" t="s">
        <v>7675</v>
      </c>
      <c r="D5119" s="2" t="s">
        <v>212</v>
      </c>
      <c r="E5119" s="2" t="s">
        <v>5506</v>
      </c>
      <c r="F5119" s="3"/>
    </row>
    <row r="5120" spans="1:6">
      <c r="A5120" s="2" t="s">
        <v>3362</v>
      </c>
      <c r="B5120" s="2" t="s">
        <v>210</v>
      </c>
      <c r="C5120" s="2" t="s">
        <v>7676</v>
      </c>
      <c r="D5120" s="2" t="s">
        <v>212</v>
      </c>
      <c r="E5120" s="2" t="s">
        <v>304</v>
      </c>
      <c r="F5120" s="3"/>
    </row>
    <row r="5121" spans="1:6">
      <c r="A5121" s="2" t="s">
        <v>7662</v>
      </c>
      <c r="B5121" s="2" t="s">
        <v>210</v>
      </c>
      <c r="C5121" s="2" t="s">
        <v>7677</v>
      </c>
      <c r="D5121" s="2" t="s">
        <v>212</v>
      </c>
      <c r="E5121" s="2" t="s">
        <v>5314</v>
      </c>
      <c r="F5121" s="3"/>
    </row>
    <row r="5122" spans="1:6">
      <c r="A5122" s="2" t="s">
        <v>7678</v>
      </c>
      <c r="B5122" s="2" t="s">
        <v>210</v>
      </c>
      <c r="C5122" s="2" t="s">
        <v>7679</v>
      </c>
      <c r="D5122" s="2" t="s">
        <v>212</v>
      </c>
      <c r="E5122" s="2" t="s">
        <v>307</v>
      </c>
      <c r="F5122" s="3"/>
    </row>
    <row r="5123" spans="1:6">
      <c r="A5123" s="2" t="s">
        <v>7680</v>
      </c>
      <c r="B5123" s="2" t="s">
        <v>210</v>
      </c>
      <c r="C5123" s="2" t="s">
        <v>7681</v>
      </c>
      <c r="D5123" s="2" t="s">
        <v>2111</v>
      </c>
      <c r="E5123" s="2" t="s">
        <v>1945</v>
      </c>
      <c r="F5123" s="3"/>
    </row>
    <row r="5124" spans="1:6">
      <c r="A5124" s="2" t="s">
        <v>7682</v>
      </c>
      <c r="B5124" s="2" t="s">
        <v>210</v>
      </c>
      <c r="C5124" s="2" t="s">
        <v>7683</v>
      </c>
      <c r="D5124" s="2" t="s">
        <v>212</v>
      </c>
      <c r="E5124" s="2" t="s">
        <v>258</v>
      </c>
      <c r="F5124" s="3"/>
    </row>
    <row r="5125" spans="1:6">
      <c r="A5125" s="2" t="s">
        <v>7684</v>
      </c>
      <c r="B5125" s="2" t="s">
        <v>210</v>
      </c>
      <c r="C5125" s="2" t="s">
        <v>7685</v>
      </c>
      <c r="D5125" s="2" t="s">
        <v>212</v>
      </c>
      <c r="E5125" s="2" t="s">
        <v>241</v>
      </c>
      <c r="F5125" s="3"/>
    </row>
    <row r="5126" spans="1:6">
      <c r="A5126" s="2" t="s">
        <v>7686</v>
      </c>
      <c r="B5126" s="2" t="s">
        <v>210</v>
      </c>
      <c r="C5126" s="2" t="s">
        <v>7687</v>
      </c>
      <c r="D5126" s="2" t="s">
        <v>212</v>
      </c>
      <c r="E5126" s="2" t="s">
        <v>525</v>
      </c>
      <c r="F5126" s="3"/>
    </row>
    <row r="5127" spans="1:6">
      <c r="A5127" s="2" t="s">
        <v>7688</v>
      </c>
      <c r="B5127" s="2" t="s">
        <v>210</v>
      </c>
      <c r="C5127" s="2" t="s">
        <v>7689</v>
      </c>
      <c r="D5127" s="2" t="s">
        <v>212</v>
      </c>
      <c r="E5127" s="2" t="s">
        <v>4968</v>
      </c>
      <c r="F5127" s="3"/>
    </row>
    <row r="5128" spans="1:6">
      <c r="A5128" s="2" t="s">
        <v>7690</v>
      </c>
      <c r="B5128" s="2" t="s">
        <v>210</v>
      </c>
      <c r="C5128" s="2" t="s">
        <v>7691</v>
      </c>
      <c r="D5128" s="2" t="s">
        <v>212</v>
      </c>
      <c r="E5128" s="2" t="s">
        <v>7692</v>
      </c>
      <c r="F5128" s="3"/>
    </row>
    <row r="5129" spans="1:6">
      <c r="A5129" s="2" t="s">
        <v>7693</v>
      </c>
      <c r="B5129" s="2" t="s">
        <v>210</v>
      </c>
      <c r="C5129" s="2" t="s">
        <v>7694</v>
      </c>
      <c r="D5129" s="2" t="s">
        <v>212</v>
      </c>
      <c r="E5129" s="2" t="s">
        <v>3409</v>
      </c>
      <c r="F5129" s="3"/>
    </row>
    <row r="5130" spans="1:6">
      <c r="A5130" s="2" t="s">
        <v>7695</v>
      </c>
      <c r="B5130" s="2" t="s">
        <v>210</v>
      </c>
      <c r="C5130" s="2" t="s">
        <v>7696</v>
      </c>
      <c r="D5130" s="2" t="s">
        <v>212</v>
      </c>
      <c r="E5130" s="2" t="s">
        <v>7697</v>
      </c>
      <c r="F5130" s="3"/>
    </row>
    <row r="5131" spans="1:6">
      <c r="A5131" s="2" t="s">
        <v>7698</v>
      </c>
      <c r="B5131" s="2" t="s">
        <v>210</v>
      </c>
      <c r="C5131" s="2" t="s">
        <v>7699</v>
      </c>
      <c r="D5131" s="2" t="s">
        <v>212</v>
      </c>
      <c r="E5131" s="2" t="s">
        <v>2383</v>
      </c>
      <c r="F5131" s="3"/>
    </row>
    <row r="5132" spans="1:6">
      <c r="A5132" s="2" t="s">
        <v>7700</v>
      </c>
      <c r="B5132" s="2" t="s">
        <v>210</v>
      </c>
      <c r="C5132" s="2" t="s">
        <v>7699</v>
      </c>
      <c r="D5132" s="2" t="s">
        <v>212</v>
      </c>
      <c r="E5132" s="2" t="s">
        <v>231</v>
      </c>
      <c r="F5132" s="3"/>
    </row>
    <row r="5133" spans="1:6">
      <c r="A5133" s="2" t="s">
        <v>7701</v>
      </c>
      <c r="B5133" s="2" t="s">
        <v>210</v>
      </c>
      <c r="C5133" s="2" t="s">
        <v>7699</v>
      </c>
      <c r="D5133" s="2" t="s">
        <v>212</v>
      </c>
      <c r="E5133" s="2" t="s">
        <v>361</v>
      </c>
      <c r="F5133" s="3"/>
    </row>
    <row r="5134" spans="1:6">
      <c r="A5134" s="2" t="s">
        <v>7702</v>
      </c>
      <c r="B5134" s="2" t="s">
        <v>210</v>
      </c>
      <c r="C5134" s="2" t="s">
        <v>7699</v>
      </c>
      <c r="D5134" s="2" t="s">
        <v>212</v>
      </c>
      <c r="E5134" s="2" t="s">
        <v>1379</v>
      </c>
      <c r="F5134" s="3"/>
    </row>
    <row r="5135" spans="1:6">
      <c r="A5135" s="2" t="s">
        <v>4176</v>
      </c>
      <c r="B5135" s="2" t="s">
        <v>210</v>
      </c>
      <c r="C5135" s="2" t="s">
        <v>7699</v>
      </c>
      <c r="D5135" s="2" t="s">
        <v>212</v>
      </c>
      <c r="E5135" s="2" t="s">
        <v>220</v>
      </c>
      <c r="F5135" s="3"/>
    </row>
    <row r="5136" spans="1:6">
      <c r="A5136" s="2" t="s">
        <v>7703</v>
      </c>
      <c r="B5136" s="2" t="s">
        <v>210</v>
      </c>
      <c r="C5136" s="2" t="s">
        <v>7704</v>
      </c>
      <c r="D5136" s="2" t="s">
        <v>212</v>
      </c>
      <c r="E5136" s="2" t="s">
        <v>267</v>
      </c>
      <c r="F5136" s="3"/>
    </row>
    <row r="5137" spans="1:6">
      <c r="A5137" s="2" t="s">
        <v>7705</v>
      </c>
      <c r="B5137" s="2" t="s">
        <v>210</v>
      </c>
      <c r="C5137" s="2" t="s">
        <v>7704</v>
      </c>
      <c r="D5137" s="2" t="s">
        <v>212</v>
      </c>
      <c r="E5137" s="2" t="s">
        <v>267</v>
      </c>
      <c r="F5137" s="3"/>
    </row>
    <row r="5138" spans="1:6">
      <c r="A5138" s="2" t="s">
        <v>7706</v>
      </c>
      <c r="B5138" s="2" t="s">
        <v>210</v>
      </c>
      <c r="C5138" s="2" t="s">
        <v>7707</v>
      </c>
      <c r="D5138" s="2" t="s">
        <v>212</v>
      </c>
      <c r="E5138" s="2" t="s">
        <v>1332</v>
      </c>
      <c r="F5138" s="3"/>
    </row>
    <row r="5139" spans="1:6">
      <c r="A5139" s="2" t="s">
        <v>7708</v>
      </c>
      <c r="B5139" s="2" t="s">
        <v>210</v>
      </c>
      <c r="C5139" s="2" t="s">
        <v>7709</v>
      </c>
      <c r="D5139" s="2" t="s">
        <v>212</v>
      </c>
      <c r="E5139" s="2" t="s">
        <v>7710</v>
      </c>
      <c r="F5139" s="3"/>
    </row>
    <row r="5140" spans="1:6">
      <c r="A5140" s="2" t="s">
        <v>7711</v>
      </c>
      <c r="B5140" s="2" t="s">
        <v>210</v>
      </c>
      <c r="C5140" s="2" t="s">
        <v>7712</v>
      </c>
      <c r="D5140" s="2" t="s">
        <v>212</v>
      </c>
      <c r="E5140" s="2" t="s">
        <v>7713</v>
      </c>
      <c r="F5140" s="3"/>
    </row>
    <row r="5141" spans="1:6">
      <c r="A5141" s="2" t="s">
        <v>7714</v>
      </c>
      <c r="B5141" s="2" t="s">
        <v>210</v>
      </c>
      <c r="C5141" s="2" t="s">
        <v>7715</v>
      </c>
      <c r="D5141" s="2" t="s">
        <v>212</v>
      </c>
      <c r="E5141" s="2" t="s">
        <v>267</v>
      </c>
      <c r="F5141" s="3"/>
    </row>
    <row r="5142" spans="1:6">
      <c r="A5142" s="2" t="s">
        <v>7716</v>
      </c>
      <c r="B5142" s="2" t="s">
        <v>210</v>
      </c>
      <c r="C5142" s="2" t="s">
        <v>7717</v>
      </c>
      <c r="D5142" s="2" t="s">
        <v>212</v>
      </c>
      <c r="E5142" s="2" t="s">
        <v>46</v>
      </c>
      <c r="F5142" s="3"/>
    </row>
    <row r="5143" spans="1:6">
      <c r="A5143" s="2" t="s">
        <v>7718</v>
      </c>
      <c r="B5143" s="2" t="s">
        <v>210</v>
      </c>
      <c r="C5143" s="2" t="s">
        <v>7719</v>
      </c>
      <c r="D5143" s="2" t="s">
        <v>212</v>
      </c>
      <c r="E5143" s="2" t="s">
        <v>46</v>
      </c>
      <c r="F5143" s="3"/>
    </row>
    <row r="5144" spans="1:6">
      <c r="A5144" s="2" t="s">
        <v>4176</v>
      </c>
      <c r="B5144" s="2" t="s">
        <v>210</v>
      </c>
      <c r="C5144" s="2" t="s">
        <v>7720</v>
      </c>
      <c r="D5144" s="2" t="s">
        <v>212</v>
      </c>
      <c r="E5144" s="2" t="s">
        <v>4427</v>
      </c>
      <c r="F5144" s="3"/>
    </row>
    <row r="5145" spans="1:6">
      <c r="A5145" s="2" t="s">
        <v>7721</v>
      </c>
      <c r="B5145" s="2" t="s">
        <v>210</v>
      </c>
      <c r="C5145" s="2" t="s">
        <v>7722</v>
      </c>
      <c r="D5145" s="2" t="s">
        <v>212</v>
      </c>
      <c r="E5145" s="2" t="s">
        <v>1332</v>
      </c>
      <c r="F5145" s="3"/>
    </row>
    <row r="5146" spans="1:6">
      <c r="A5146" s="2" t="s">
        <v>7723</v>
      </c>
      <c r="B5146" s="2" t="s">
        <v>210</v>
      </c>
      <c r="C5146" s="2" t="s">
        <v>7724</v>
      </c>
      <c r="D5146" s="2" t="s">
        <v>212</v>
      </c>
      <c r="E5146" s="2" t="s">
        <v>267</v>
      </c>
      <c r="F5146" s="3"/>
    </row>
    <row r="5147" spans="1:6">
      <c r="A5147" s="2" t="s">
        <v>7725</v>
      </c>
      <c r="B5147" s="2" t="s">
        <v>210</v>
      </c>
      <c r="C5147" s="2" t="s">
        <v>7724</v>
      </c>
      <c r="D5147" s="2" t="s">
        <v>212</v>
      </c>
      <c r="E5147" s="2" t="s">
        <v>267</v>
      </c>
      <c r="F5147" s="3"/>
    </row>
    <row r="5148" spans="1:6">
      <c r="A5148" s="2" t="s">
        <v>7726</v>
      </c>
      <c r="B5148" s="2" t="s">
        <v>210</v>
      </c>
      <c r="C5148" s="2" t="s">
        <v>7727</v>
      </c>
      <c r="D5148" s="2" t="s">
        <v>212</v>
      </c>
      <c r="E5148" s="2" t="s">
        <v>1092</v>
      </c>
      <c r="F5148" s="3"/>
    </row>
    <row r="5149" spans="1:6">
      <c r="A5149" s="2" t="s">
        <v>7728</v>
      </c>
      <c r="B5149" s="2" t="s">
        <v>210</v>
      </c>
      <c r="C5149" s="2" t="s">
        <v>7727</v>
      </c>
      <c r="D5149" s="2" t="s">
        <v>212</v>
      </c>
      <c r="E5149" s="2" t="s">
        <v>1092</v>
      </c>
      <c r="F5149" s="3"/>
    </row>
    <row r="5150" spans="1:6">
      <c r="A5150" s="2" t="s">
        <v>3276</v>
      </c>
      <c r="B5150" s="2" t="s">
        <v>210</v>
      </c>
      <c r="C5150" s="2" t="s">
        <v>7729</v>
      </c>
      <c r="D5150" s="2" t="s">
        <v>212</v>
      </c>
      <c r="E5150" s="2" t="s">
        <v>3374</v>
      </c>
      <c r="F5150" s="3"/>
    </row>
    <row r="5151" spans="1:6" ht="30">
      <c r="A5151" s="2" t="s">
        <v>7730</v>
      </c>
      <c r="B5151" s="2" t="s">
        <v>210</v>
      </c>
      <c r="C5151" s="4" t="s">
        <v>7731</v>
      </c>
      <c r="D5151" s="2" t="s">
        <v>212</v>
      </c>
      <c r="E5151" s="2" t="s">
        <v>7732</v>
      </c>
      <c r="F5151" s="3"/>
    </row>
    <row r="5152" spans="1:6">
      <c r="A5152" s="2" t="s">
        <v>7733</v>
      </c>
      <c r="B5152" s="2" t="s">
        <v>210</v>
      </c>
      <c r="C5152" s="2" t="s">
        <v>7734</v>
      </c>
      <c r="D5152" s="2" t="s">
        <v>212</v>
      </c>
      <c r="E5152" s="2" t="s">
        <v>625</v>
      </c>
      <c r="F5152" s="3"/>
    </row>
    <row r="5153" spans="1:6" ht="30">
      <c r="A5153" s="2" t="s">
        <v>7735</v>
      </c>
      <c r="B5153" s="2" t="s">
        <v>210</v>
      </c>
      <c r="C5153" s="4" t="s">
        <v>7736</v>
      </c>
      <c r="D5153" s="2" t="s">
        <v>212</v>
      </c>
      <c r="E5153" s="2" t="s">
        <v>7737</v>
      </c>
      <c r="F5153" s="3"/>
    </row>
    <row r="5154" spans="1:6" ht="30">
      <c r="A5154" s="2" t="s">
        <v>7738</v>
      </c>
      <c r="B5154" s="2" t="s">
        <v>210</v>
      </c>
      <c r="C5154" s="4" t="s">
        <v>7739</v>
      </c>
      <c r="D5154" s="2" t="s">
        <v>212</v>
      </c>
      <c r="E5154" s="2" t="s">
        <v>419</v>
      </c>
      <c r="F5154" s="3"/>
    </row>
    <row r="5155" spans="1:6" ht="45">
      <c r="A5155" s="2" t="s">
        <v>7740</v>
      </c>
      <c r="B5155" s="2" t="s">
        <v>210</v>
      </c>
      <c r="C5155" s="4" t="s">
        <v>7741</v>
      </c>
      <c r="D5155" s="2" t="s">
        <v>212</v>
      </c>
      <c r="E5155" s="2" t="s">
        <v>7742</v>
      </c>
      <c r="F5155" s="3"/>
    </row>
    <row r="5156" spans="1:6">
      <c r="A5156" s="2" t="s">
        <v>7743</v>
      </c>
      <c r="B5156" s="2" t="s">
        <v>210</v>
      </c>
      <c r="C5156" s="2" t="s">
        <v>7744</v>
      </c>
      <c r="D5156" s="2" t="s">
        <v>212</v>
      </c>
      <c r="E5156" s="2" t="s">
        <v>267</v>
      </c>
      <c r="F5156" s="3"/>
    </row>
    <row r="5157" spans="1:6">
      <c r="A5157" s="2" t="s">
        <v>7716</v>
      </c>
      <c r="B5157" s="2" t="s">
        <v>210</v>
      </c>
      <c r="C5157" s="2" t="s">
        <v>7745</v>
      </c>
      <c r="D5157" s="2" t="s">
        <v>212</v>
      </c>
      <c r="E5157" s="2" t="s">
        <v>46</v>
      </c>
      <c r="F5157" s="3"/>
    </row>
    <row r="5158" spans="1:6">
      <c r="A5158" s="2" t="s">
        <v>7746</v>
      </c>
      <c r="B5158" s="2" t="s">
        <v>210</v>
      </c>
      <c r="C5158" s="2" t="s">
        <v>7747</v>
      </c>
      <c r="D5158" s="2" t="s">
        <v>212</v>
      </c>
      <c r="E5158" s="2" t="s">
        <v>46</v>
      </c>
      <c r="F5158" s="3"/>
    </row>
    <row r="5159" spans="1:6">
      <c r="A5159" s="2" t="s">
        <v>7748</v>
      </c>
      <c r="B5159" s="2" t="s">
        <v>210</v>
      </c>
      <c r="C5159" s="2" t="s">
        <v>7747</v>
      </c>
      <c r="D5159" s="2" t="s">
        <v>212</v>
      </c>
      <c r="E5159" s="2" t="s">
        <v>46</v>
      </c>
      <c r="F5159" s="3"/>
    </row>
    <row r="5160" spans="1:6">
      <c r="A5160" s="2" t="s">
        <v>7749</v>
      </c>
      <c r="B5160" s="2" t="s">
        <v>210</v>
      </c>
      <c r="C5160" s="2" t="s">
        <v>7747</v>
      </c>
      <c r="D5160" s="2" t="s">
        <v>212</v>
      </c>
      <c r="E5160" s="2" t="s">
        <v>46</v>
      </c>
      <c r="F5160" s="3"/>
    </row>
    <row r="5161" spans="1:6">
      <c r="A5161" s="2" t="s">
        <v>7750</v>
      </c>
      <c r="B5161" s="2" t="s">
        <v>210</v>
      </c>
      <c r="C5161" s="2" t="s">
        <v>7747</v>
      </c>
      <c r="D5161" s="2" t="s">
        <v>212</v>
      </c>
      <c r="E5161" s="2" t="s">
        <v>46</v>
      </c>
      <c r="F5161" s="3"/>
    </row>
    <row r="5162" spans="1:6">
      <c r="A5162" s="2" t="s">
        <v>7751</v>
      </c>
      <c r="B5162" s="2" t="s">
        <v>210</v>
      </c>
      <c r="C5162" s="2" t="s">
        <v>7752</v>
      </c>
      <c r="D5162" s="2" t="s">
        <v>212</v>
      </c>
      <c r="E5162" s="2" t="s">
        <v>267</v>
      </c>
      <c r="F5162" s="3"/>
    </row>
    <row r="5163" spans="1:6">
      <c r="A5163" s="2" t="s">
        <v>2923</v>
      </c>
      <c r="B5163" s="2" t="s">
        <v>210</v>
      </c>
      <c r="C5163" s="2" t="s">
        <v>7753</v>
      </c>
      <c r="D5163" s="2" t="s">
        <v>212</v>
      </c>
      <c r="E5163" s="2" t="s">
        <v>46</v>
      </c>
      <c r="F5163" s="3"/>
    </row>
    <row r="5164" spans="1:6">
      <c r="A5164" s="2" t="s">
        <v>7754</v>
      </c>
      <c r="B5164" s="2" t="s">
        <v>210</v>
      </c>
      <c r="C5164" s="2" t="s">
        <v>7753</v>
      </c>
      <c r="D5164" s="2" t="s">
        <v>212</v>
      </c>
      <c r="E5164" s="2" t="s">
        <v>46</v>
      </c>
      <c r="F5164" s="3"/>
    </row>
    <row r="5165" spans="1:6">
      <c r="A5165" s="2" t="s">
        <v>7755</v>
      </c>
      <c r="B5165" s="2" t="s">
        <v>210</v>
      </c>
      <c r="C5165" s="2" t="s">
        <v>7756</v>
      </c>
      <c r="D5165" s="2" t="s">
        <v>212</v>
      </c>
      <c r="E5165" s="2" t="s">
        <v>1332</v>
      </c>
      <c r="F5165" s="3"/>
    </row>
    <row r="5166" spans="1:6">
      <c r="A5166" s="2" t="s">
        <v>7757</v>
      </c>
      <c r="B5166" s="2" t="s">
        <v>210</v>
      </c>
      <c r="C5166" s="2" t="s">
        <v>7758</v>
      </c>
      <c r="D5166" s="2" t="s">
        <v>212</v>
      </c>
      <c r="E5166" s="2" t="s">
        <v>1332</v>
      </c>
      <c r="F5166" s="3"/>
    </row>
    <row r="5167" spans="1:6">
      <c r="A5167" s="2" t="s">
        <v>5248</v>
      </c>
      <c r="B5167" s="2" t="s">
        <v>210</v>
      </c>
      <c r="C5167" s="2" t="s">
        <v>7759</v>
      </c>
      <c r="D5167" s="2" t="s">
        <v>212</v>
      </c>
      <c r="E5167" s="2" t="s">
        <v>7760</v>
      </c>
      <c r="F5167" s="3"/>
    </row>
    <row r="5168" spans="1:6">
      <c r="A5168" s="2" t="s">
        <v>5245</v>
      </c>
      <c r="B5168" s="2" t="s">
        <v>210</v>
      </c>
      <c r="C5168" s="2" t="s">
        <v>7761</v>
      </c>
      <c r="D5168" s="2" t="s">
        <v>212</v>
      </c>
      <c r="E5168" s="2" t="s">
        <v>7762</v>
      </c>
      <c r="F5168" s="3"/>
    </row>
    <row r="5169" spans="1:6">
      <c r="A5169" s="2" t="s">
        <v>5486</v>
      </c>
      <c r="B5169" s="2" t="s">
        <v>210</v>
      </c>
      <c r="C5169" s="2" t="s">
        <v>7763</v>
      </c>
      <c r="D5169" s="2" t="s">
        <v>219</v>
      </c>
      <c r="E5169" s="2" t="s">
        <v>4275</v>
      </c>
      <c r="F5169" s="3"/>
    </row>
    <row r="5170" spans="1:6">
      <c r="A5170" s="2" t="s">
        <v>3455</v>
      </c>
      <c r="B5170" s="2" t="s">
        <v>210</v>
      </c>
      <c r="C5170" s="2" t="s">
        <v>7764</v>
      </c>
      <c r="D5170" s="2" t="s">
        <v>212</v>
      </c>
      <c r="E5170" s="2" t="s">
        <v>415</v>
      </c>
      <c r="F5170" s="3"/>
    </row>
    <row r="5171" spans="1:6">
      <c r="A5171" s="2" t="s">
        <v>7556</v>
      </c>
      <c r="B5171" s="2" t="s">
        <v>210</v>
      </c>
      <c r="C5171" s="2" t="s">
        <v>7765</v>
      </c>
      <c r="D5171" s="2" t="s">
        <v>212</v>
      </c>
      <c r="E5171" s="2" t="s">
        <v>415</v>
      </c>
      <c r="F5171" s="3"/>
    </row>
    <row r="5172" spans="1:6">
      <c r="A5172" s="2" t="s">
        <v>3313</v>
      </c>
      <c r="B5172" s="2" t="s">
        <v>210</v>
      </c>
      <c r="C5172" s="2" t="s">
        <v>7765</v>
      </c>
      <c r="D5172" s="2" t="s">
        <v>212</v>
      </c>
      <c r="E5172" s="2" t="s">
        <v>415</v>
      </c>
      <c r="F5172" s="3"/>
    </row>
    <row r="5173" spans="1:6">
      <c r="A5173" s="2" t="s">
        <v>2227</v>
      </c>
      <c r="B5173" s="2" t="s">
        <v>210</v>
      </c>
      <c r="C5173" s="2" t="s">
        <v>7766</v>
      </c>
      <c r="D5173" s="2" t="s">
        <v>212</v>
      </c>
      <c r="E5173" s="2" t="s">
        <v>3374</v>
      </c>
      <c r="F5173" s="3"/>
    </row>
    <row r="5174" spans="1:6">
      <c r="A5174" s="2" t="s">
        <v>7767</v>
      </c>
      <c r="B5174" s="2" t="s">
        <v>210</v>
      </c>
      <c r="C5174" s="2" t="s">
        <v>7766</v>
      </c>
      <c r="D5174" s="2" t="s">
        <v>212</v>
      </c>
      <c r="E5174" s="2" t="s">
        <v>454</v>
      </c>
      <c r="F5174" s="3"/>
    </row>
    <row r="5175" spans="1:6">
      <c r="A5175" s="2" t="s">
        <v>7768</v>
      </c>
      <c r="B5175" s="2" t="s">
        <v>210</v>
      </c>
      <c r="C5175" s="2" t="s">
        <v>7766</v>
      </c>
      <c r="D5175" s="2" t="s">
        <v>212</v>
      </c>
      <c r="E5175" s="2" t="s">
        <v>454</v>
      </c>
      <c r="F5175" s="3"/>
    </row>
    <row r="5176" spans="1:6">
      <c r="A5176" s="2" t="s">
        <v>5373</v>
      </c>
      <c r="B5176" s="2" t="s">
        <v>210</v>
      </c>
      <c r="C5176" s="2" t="s">
        <v>7766</v>
      </c>
      <c r="D5176" s="2" t="s">
        <v>212</v>
      </c>
      <c r="E5176" s="2" t="s">
        <v>339</v>
      </c>
      <c r="F5176" s="3"/>
    </row>
    <row r="5177" spans="1:6">
      <c r="A5177" s="2" t="s">
        <v>1950</v>
      </c>
      <c r="B5177" s="2" t="s">
        <v>210</v>
      </c>
      <c r="C5177" s="2" t="s">
        <v>7766</v>
      </c>
      <c r="D5177" s="2" t="s">
        <v>212</v>
      </c>
      <c r="E5177" s="2" t="s">
        <v>1533</v>
      </c>
      <c r="F5177" s="3"/>
    </row>
    <row r="5178" spans="1:6">
      <c r="A5178" s="2" t="s">
        <v>7769</v>
      </c>
      <c r="B5178" s="2" t="s">
        <v>210</v>
      </c>
      <c r="C5178" s="2" t="s">
        <v>7766</v>
      </c>
      <c r="D5178" s="2" t="s">
        <v>212</v>
      </c>
      <c r="E5178" s="2" t="s">
        <v>2172</v>
      </c>
      <c r="F5178" s="3"/>
    </row>
    <row r="5179" spans="1:6">
      <c r="A5179" s="2" t="s">
        <v>7770</v>
      </c>
      <c r="B5179" s="2" t="s">
        <v>210</v>
      </c>
      <c r="C5179" s="2" t="s">
        <v>7766</v>
      </c>
      <c r="D5179" s="2" t="s">
        <v>212</v>
      </c>
      <c r="E5179" s="2" t="s">
        <v>1609</v>
      </c>
      <c r="F5179" s="3"/>
    </row>
    <row r="5180" spans="1:6">
      <c r="A5180" s="2" t="s">
        <v>7771</v>
      </c>
      <c r="B5180" s="2" t="s">
        <v>210</v>
      </c>
      <c r="C5180" s="2" t="s">
        <v>7772</v>
      </c>
      <c r="D5180" s="2" t="s">
        <v>212</v>
      </c>
      <c r="E5180" s="2" t="s">
        <v>1083</v>
      </c>
      <c r="F5180" s="3"/>
    </row>
    <row r="5181" spans="1:6">
      <c r="A5181" s="2" t="s">
        <v>7773</v>
      </c>
      <c r="B5181" s="2" t="s">
        <v>210</v>
      </c>
      <c r="C5181" s="2" t="s">
        <v>7774</v>
      </c>
      <c r="D5181" s="2" t="s">
        <v>212</v>
      </c>
      <c r="E5181" s="2" t="s">
        <v>389</v>
      </c>
      <c r="F5181" s="3"/>
    </row>
    <row r="5182" spans="1:6">
      <c r="A5182" s="2" t="s">
        <v>7775</v>
      </c>
      <c r="B5182" s="2" t="s">
        <v>210</v>
      </c>
      <c r="C5182" s="2" t="s">
        <v>7776</v>
      </c>
      <c r="D5182" s="2" t="s">
        <v>212</v>
      </c>
      <c r="E5182" s="2" t="s">
        <v>389</v>
      </c>
      <c r="F5182" s="3"/>
    </row>
    <row r="5183" spans="1:6">
      <c r="A5183" s="2" t="s">
        <v>7777</v>
      </c>
      <c r="B5183" s="2" t="s">
        <v>210</v>
      </c>
      <c r="C5183" s="2" t="s">
        <v>7778</v>
      </c>
      <c r="D5183" s="2" t="s">
        <v>212</v>
      </c>
      <c r="E5183" s="2" t="s">
        <v>267</v>
      </c>
      <c r="F5183" s="3"/>
    </row>
    <row r="5184" spans="1:6">
      <c r="A5184" s="2" t="s">
        <v>7779</v>
      </c>
      <c r="B5184" s="2" t="s">
        <v>210</v>
      </c>
      <c r="C5184" s="2" t="s">
        <v>7780</v>
      </c>
      <c r="D5184" s="2" t="s">
        <v>212</v>
      </c>
      <c r="E5184" s="2" t="s">
        <v>267</v>
      </c>
      <c r="F5184" s="3"/>
    </row>
    <row r="5185" spans="1:6">
      <c r="A5185" s="2" t="s">
        <v>7781</v>
      </c>
      <c r="B5185" s="2" t="s">
        <v>210</v>
      </c>
      <c r="C5185" s="2" t="s">
        <v>7782</v>
      </c>
      <c r="D5185" s="2" t="s">
        <v>212</v>
      </c>
      <c r="E5185" s="2" t="s">
        <v>389</v>
      </c>
      <c r="F5185" s="3"/>
    </row>
    <row r="5186" spans="1:6">
      <c r="A5186" s="2" t="s">
        <v>7783</v>
      </c>
      <c r="B5186" s="2" t="s">
        <v>210</v>
      </c>
      <c r="C5186" s="2" t="s">
        <v>7784</v>
      </c>
      <c r="D5186" s="2" t="s">
        <v>212</v>
      </c>
      <c r="E5186" s="2" t="s">
        <v>389</v>
      </c>
      <c r="F5186" s="3"/>
    </row>
    <row r="5187" spans="1:6">
      <c r="A5187" s="2" t="s">
        <v>7785</v>
      </c>
      <c r="B5187" s="2" t="s">
        <v>210</v>
      </c>
      <c r="C5187" s="2" t="s">
        <v>7786</v>
      </c>
      <c r="D5187" s="2" t="s">
        <v>212</v>
      </c>
      <c r="E5187" s="2" t="s">
        <v>213</v>
      </c>
      <c r="F5187" s="3"/>
    </row>
    <row r="5188" spans="1:6">
      <c r="A5188" s="2"/>
      <c r="B5188" s="2" t="s">
        <v>210</v>
      </c>
      <c r="C5188" s="2" t="s">
        <v>7787</v>
      </c>
      <c r="D5188" s="2" t="s">
        <v>212</v>
      </c>
      <c r="E5188" s="2" t="s">
        <v>118</v>
      </c>
      <c r="F5188" s="3"/>
    </row>
    <row r="5189" spans="1:6">
      <c r="A5189" s="2" t="s">
        <v>7788</v>
      </c>
      <c r="B5189" s="2" t="s">
        <v>210</v>
      </c>
      <c r="C5189" s="2" t="s">
        <v>7789</v>
      </c>
      <c r="D5189" s="2" t="s">
        <v>212</v>
      </c>
      <c r="E5189" s="2" t="s">
        <v>2529</v>
      </c>
      <c r="F5189" s="3"/>
    </row>
    <row r="5190" spans="1:6">
      <c r="A5190" s="2" t="s">
        <v>7790</v>
      </c>
      <c r="B5190" s="2" t="s">
        <v>210</v>
      </c>
      <c r="C5190" s="2" t="s">
        <v>7791</v>
      </c>
      <c r="D5190" s="2" t="s">
        <v>212</v>
      </c>
      <c r="E5190" s="2" t="s">
        <v>267</v>
      </c>
      <c r="F5190" s="3"/>
    </row>
    <row r="5191" spans="1:6">
      <c r="A5191" s="2" t="s">
        <v>7792</v>
      </c>
      <c r="B5191" s="2" t="s">
        <v>210</v>
      </c>
      <c r="C5191" s="2" t="s">
        <v>7793</v>
      </c>
      <c r="D5191" s="2" t="s">
        <v>212</v>
      </c>
      <c r="E5191" s="2" t="s">
        <v>267</v>
      </c>
      <c r="F5191" s="3"/>
    </row>
    <row r="5192" spans="1:6">
      <c r="A5192" s="2" t="s">
        <v>7794</v>
      </c>
      <c r="B5192" s="2" t="s">
        <v>210</v>
      </c>
      <c r="C5192" s="2" t="s">
        <v>7795</v>
      </c>
      <c r="D5192" s="2" t="s">
        <v>219</v>
      </c>
      <c r="E5192" s="2" t="s">
        <v>2413</v>
      </c>
      <c r="F5192" s="3"/>
    </row>
    <row r="5193" spans="1:6">
      <c r="A5193" s="2" t="s">
        <v>4360</v>
      </c>
      <c r="B5193" s="2" t="s">
        <v>210</v>
      </c>
      <c r="C5193" s="2" t="s">
        <v>7796</v>
      </c>
      <c r="D5193" s="2" t="s">
        <v>212</v>
      </c>
      <c r="E5193" s="2" t="s">
        <v>396</v>
      </c>
      <c r="F5193" s="3"/>
    </row>
    <row r="5194" spans="1:6">
      <c r="A5194" s="2" t="s">
        <v>4360</v>
      </c>
      <c r="B5194" s="2" t="s">
        <v>210</v>
      </c>
      <c r="C5194" s="2" t="s">
        <v>7796</v>
      </c>
      <c r="D5194" s="2" t="s">
        <v>212</v>
      </c>
      <c r="E5194" s="2" t="s">
        <v>396</v>
      </c>
      <c r="F5194" s="3"/>
    </row>
    <row r="5195" spans="1:6">
      <c r="A5195" s="2" t="s">
        <v>7797</v>
      </c>
      <c r="B5195" s="2" t="s">
        <v>210</v>
      </c>
      <c r="C5195" s="2" t="s">
        <v>7798</v>
      </c>
      <c r="D5195" s="2" t="s">
        <v>212</v>
      </c>
      <c r="E5195" s="2" t="s">
        <v>1076</v>
      </c>
      <c r="F5195" s="3"/>
    </row>
    <row r="5196" spans="1:6">
      <c r="A5196" s="2" t="s">
        <v>7799</v>
      </c>
      <c r="B5196" s="2" t="s">
        <v>210</v>
      </c>
      <c r="C5196" s="2" t="s">
        <v>7800</v>
      </c>
      <c r="D5196" s="2" t="s">
        <v>212</v>
      </c>
      <c r="E5196" s="2" t="s">
        <v>454</v>
      </c>
      <c r="F5196" s="3"/>
    </row>
    <row r="5197" spans="1:6">
      <c r="A5197" s="2" t="s">
        <v>7801</v>
      </c>
      <c r="B5197" s="2" t="s">
        <v>210</v>
      </c>
      <c r="C5197" s="2" t="s">
        <v>7800</v>
      </c>
      <c r="D5197" s="2" t="s">
        <v>212</v>
      </c>
      <c r="E5197" s="2" t="s">
        <v>454</v>
      </c>
      <c r="F5197" s="3"/>
    </row>
    <row r="5198" spans="1:6">
      <c r="A5198" s="2" t="s">
        <v>7802</v>
      </c>
      <c r="B5198" s="2" t="s">
        <v>210</v>
      </c>
      <c r="C5198" s="2" t="s">
        <v>7800</v>
      </c>
      <c r="D5198" s="2" t="s">
        <v>212</v>
      </c>
      <c r="E5198" s="2" t="s">
        <v>267</v>
      </c>
      <c r="F5198" s="3"/>
    </row>
    <row r="5199" spans="1:6">
      <c r="A5199" s="2" t="s">
        <v>7803</v>
      </c>
      <c r="B5199" s="2" t="s">
        <v>210</v>
      </c>
      <c r="C5199" s="2" t="s">
        <v>7800</v>
      </c>
      <c r="D5199" s="2" t="s">
        <v>212</v>
      </c>
      <c r="E5199" s="2" t="s">
        <v>454</v>
      </c>
      <c r="F5199" s="3"/>
    </row>
    <row r="5200" spans="1:6">
      <c r="A5200" s="2" t="s">
        <v>7804</v>
      </c>
      <c r="B5200" s="2" t="s">
        <v>210</v>
      </c>
      <c r="C5200" s="2" t="s">
        <v>7800</v>
      </c>
      <c r="D5200" s="2" t="s">
        <v>212</v>
      </c>
      <c r="E5200" s="2" t="s">
        <v>454</v>
      </c>
      <c r="F5200" s="3"/>
    </row>
    <row r="5201" spans="1:6">
      <c r="A5201" s="2" t="s">
        <v>7805</v>
      </c>
      <c r="B5201" s="2" t="s">
        <v>210</v>
      </c>
      <c r="C5201" s="2" t="s">
        <v>7800</v>
      </c>
      <c r="D5201" s="2" t="s">
        <v>212</v>
      </c>
      <c r="E5201" s="2" t="s">
        <v>454</v>
      </c>
      <c r="F5201" s="3"/>
    </row>
    <row r="5202" spans="1:6">
      <c r="A5202" s="2" t="s">
        <v>7806</v>
      </c>
      <c r="B5202" s="2" t="s">
        <v>210</v>
      </c>
      <c r="C5202" s="2" t="s">
        <v>7800</v>
      </c>
      <c r="D5202" s="2" t="s">
        <v>212</v>
      </c>
      <c r="E5202" s="2" t="s">
        <v>454</v>
      </c>
      <c r="F5202" s="3"/>
    </row>
    <row r="5203" spans="1:6">
      <c r="A5203" s="2" t="s">
        <v>7807</v>
      </c>
      <c r="B5203" s="2" t="s">
        <v>210</v>
      </c>
      <c r="C5203" s="2" t="s">
        <v>7800</v>
      </c>
      <c r="D5203" s="2" t="s">
        <v>212</v>
      </c>
      <c r="E5203" s="2" t="s">
        <v>454</v>
      </c>
      <c r="F5203" s="3"/>
    </row>
    <row r="5204" spans="1:6">
      <c r="A5204" s="2" t="s">
        <v>7808</v>
      </c>
      <c r="B5204" s="2" t="s">
        <v>210</v>
      </c>
      <c r="C5204" s="2" t="s">
        <v>7809</v>
      </c>
      <c r="D5204" s="2" t="s">
        <v>212</v>
      </c>
      <c r="E5204" s="2" t="s">
        <v>1609</v>
      </c>
      <c r="F5204" s="3"/>
    </row>
    <row r="5205" spans="1:6">
      <c r="A5205" s="2"/>
      <c r="B5205" s="2" t="s">
        <v>210</v>
      </c>
      <c r="C5205" s="2" t="s">
        <v>7810</v>
      </c>
      <c r="D5205" s="2" t="s">
        <v>212</v>
      </c>
      <c r="E5205" s="2" t="s">
        <v>2109</v>
      </c>
      <c r="F5205" s="3"/>
    </row>
    <row r="5206" spans="1:6">
      <c r="A5206" s="2" t="s">
        <v>7811</v>
      </c>
      <c r="B5206" s="2" t="s">
        <v>210</v>
      </c>
      <c r="C5206" s="2" t="s">
        <v>7812</v>
      </c>
      <c r="D5206" s="2" t="s">
        <v>212</v>
      </c>
      <c r="E5206" s="2" t="s">
        <v>415</v>
      </c>
      <c r="F5206" s="3"/>
    </row>
    <row r="5207" spans="1:6">
      <c r="A5207" s="2" t="s">
        <v>7813</v>
      </c>
      <c r="B5207" s="2" t="s">
        <v>210</v>
      </c>
      <c r="C5207" s="2" t="s">
        <v>7814</v>
      </c>
      <c r="D5207" s="2" t="s">
        <v>212</v>
      </c>
      <c r="E5207" s="2" t="s">
        <v>471</v>
      </c>
      <c r="F5207" s="3"/>
    </row>
    <row r="5208" spans="1:6">
      <c r="A5208" s="2" t="s">
        <v>7815</v>
      </c>
      <c r="B5208" s="2" t="s">
        <v>210</v>
      </c>
      <c r="C5208" s="2" t="s">
        <v>7816</v>
      </c>
      <c r="D5208" s="2" t="s">
        <v>212</v>
      </c>
      <c r="E5208" s="2" t="s">
        <v>1071</v>
      </c>
      <c r="F5208" s="3"/>
    </row>
    <row r="5209" spans="1:6">
      <c r="A5209" s="2" t="s">
        <v>7817</v>
      </c>
      <c r="B5209" s="2" t="s">
        <v>210</v>
      </c>
      <c r="C5209" s="2" t="s">
        <v>7816</v>
      </c>
      <c r="D5209" s="2" t="s">
        <v>212</v>
      </c>
      <c r="E5209" s="2" t="s">
        <v>415</v>
      </c>
      <c r="F5209" s="3"/>
    </row>
    <row r="5210" spans="1:6">
      <c r="A5210" s="2" t="s">
        <v>7818</v>
      </c>
      <c r="B5210" s="2" t="s">
        <v>210</v>
      </c>
      <c r="C5210" s="2" t="s">
        <v>7819</v>
      </c>
      <c r="D5210" s="2" t="s">
        <v>212</v>
      </c>
      <c r="E5210" s="2" t="s">
        <v>3366</v>
      </c>
      <c r="F5210" s="3"/>
    </row>
    <row r="5211" spans="1:6">
      <c r="A5211" s="2" t="s">
        <v>7820</v>
      </c>
      <c r="B5211" s="2" t="s">
        <v>210</v>
      </c>
      <c r="C5211" s="2" t="s">
        <v>7819</v>
      </c>
      <c r="D5211" s="2" t="s">
        <v>212</v>
      </c>
      <c r="E5211" s="2" t="s">
        <v>3366</v>
      </c>
      <c r="F5211" s="3"/>
    </row>
    <row r="5212" spans="1:6">
      <c r="A5212" s="2" t="s">
        <v>7821</v>
      </c>
      <c r="B5212" s="2" t="s">
        <v>210</v>
      </c>
      <c r="C5212" s="2" t="s">
        <v>7819</v>
      </c>
      <c r="D5212" s="2" t="s">
        <v>212</v>
      </c>
      <c r="E5212" s="2" t="s">
        <v>3366</v>
      </c>
      <c r="F5212" s="3"/>
    </row>
    <row r="5213" spans="1:6">
      <c r="A5213" s="2" t="s">
        <v>7822</v>
      </c>
      <c r="B5213" s="2" t="s">
        <v>210</v>
      </c>
      <c r="C5213" s="2" t="s">
        <v>7819</v>
      </c>
      <c r="D5213" s="2" t="s">
        <v>212</v>
      </c>
      <c r="E5213" s="2" t="s">
        <v>3366</v>
      </c>
      <c r="F5213" s="3"/>
    </row>
    <row r="5214" spans="1:6">
      <c r="A5214" s="2" t="s">
        <v>7823</v>
      </c>
      <c r="B5214" s="2" t="s">
        <v>210</v>
      </c>
      <c r="C5214" s="2" t="s">
        <v>7819</v>
      </c>
      <c r="D5214" s="2" t="s">
        <v>212</v>
      </c>
      <c r="E5214" s="2" t="s">
        <v>3366</v>
      </c>
      <c r="F5214" s="3"/>
    </row>
    <row r="5215" spans="1:6">
      <c r="A5215" s="2" t="s">
        <v>7824</v>
      </c>
      <c r="B5215" s="2" t="s">
        <v>210</v>
      </c>
      <c r="C5215" s="2" t="s">
        <v>7825</v>
      </c>
      <c r="D5215" s="2" t="s">
        <v>212</v>
      </c>
      <c r="E5215" s="2" t="s">
        <v>5099</v>
      </c>
      <c r="F5215" s="3"/>
    </row>
    <row r="5216" spans="1:6">
      <c r="A5216" s="2" t="s">
        <v>4798</v>
      </c>
      <c r="B5216" s="2" t="s">
        <v>210</v>
      </c>
      <c r="C5216" s="2" t="s">
        <v>7826</v>
      </c>
      <c r="D5216" s="2" t="s">
        <v>212</v>
      </c>
      <c r="E5216" s="2" t="s">
        <v>1354</v>
      </c>
      <c r="F5216" s="3"/>
    </row>
    <row r="5217" spans="1:6">
      <c r="A5217" s="2" t="s">
        <v>7827</v>
      </c>
      <c r="B5217" s="2" t="s">
        <v>210</v>
      </c>
      <c r="C5217" s="2" t="s">
        <v>7828</v>
      </c>
      <c r="D5217" s="2" t="s">
        <v>212</v>
      </c>
      <c r="E5217" s="2" t="s">
        <v>1354</v>
      </c>
      <c r="F5217" s="3"/>
    </row>
    <row r="5218" spans="1:6">
      <c r="A5218" s="2" t="s">
        <v>7829</v>
      </c>
      <c r="B5218" s="2" t="s">
        <v>210</v>
      </c>
      <c r="C5218" s="2" t="s">
        <v>7828</v>
      </c>
      <c r="D5218" s="2" t="s">
        <v>212</v>
      </c>
      <c r="E5218" s="2" t="s">
        <v>327</v>
      </c>
      <c r="F5218" s="3"/>
    </row>
    <row r="5219" spans="1:6">
      <c r="A5219" s="2" t="s">
        <v>7830</v>
      </c>
      <c r="B5219" s="2" t="s">
        <v>210</v>
      </c>
      <c r="C5219" s="2" t="s">
        <v>7831</v>
      </c>
      <c r="D5219" s="2" t="s">
        <v>212</v>
      </c>
      <c r="E5219" s="2" t="s">
        <v>327</v>
      </c>
      <c r="F5219" s="3"/>
    </row>
    <row r="5220" spans="1:6">
      <c r="A5220" s="2"/>
      <c r="B5220" s="2" t="s">
        <v>210</v>
      </c>
      <c r="C5220" s="2" t="s">
        <v>7832</v>
      </c>
      <c r="D5220" s="2" t="s">
        <v>212</v>
      </c>
      <c r="E5220" s="2" t="s">
        <v>1354</v>
      </c>
      <c r="F5220" s="3"/>
    </row>
    <row r="5221" spans="1:6">
      <c r="A5221" s="2"/>
      <c r="B5221" s="2" t="s">
        <v>210</v>
      </c>
      <c r="C5221" s="2" t="s">
        <v>7832</v>
      </c>
      <c r="D5221" s="2" t="s">
        <v>212</v>
      </c>
      <c r="E5221" s="2" t="s">
        <v>1354</v>
      </c>
      <c r="F5221" s="3"/>
    </row>
    <row r="5222" spans="1:6">
      <c r="A5222" s="2" t="s">
        <v>7833</v>
      </c>
      <c r="B5222" s="2" t="s">
        <v>210</v>
      </c>
      <c r="C5222" s="2" t="s">
        <v>7834</v>
      </c>
      <c r="D5222" s="2" t="s">
        <v>212</v>
      </c>
      <c r="E5222" s="2" t="s">
        <v>241</v>
      </c>
      <c r="F5222" s="3"/>
    </row>
    <row r="5223" spans="1:6">
      <c r="A5223" s="2" t="s">
        <v>7835</v>
      </c>
      <c r="B5223" s="2" t="s">
        <v>210</v>
      </c>
      <c r="C5223" s="2" t="s">
        <v>7836</v>
      </c>
      <c r="D5223" s="2" t="s">
        <v>219</v>
      </c>
      <c r="E5223" s="2" t="s">
        <v>986</v>
      </c>
      <c r="F5223" s="3"/>
    </row>
    <row r="5224" spans="1:6">
      <c r="A5224" s="2" t="s">
        <v>7837</v>
      </c>
      <c r="B5224" s="2" t="s">
        <v>210</v>
      </c>
      <c r="C5224" s="2" t="s">
        <v>7838</v>
      </c>
      <c r="D5224" s="2" t="s">
        <v>212</v>
      </c>
      <c r="E5224" s="2" t="s">
        <v>1102</v>
      </c>
      <c r="F5224" s="3"/>
    </row>
    <row r="5225" spans="1:6">
      <c r="A5225" s="2"/>
      <c r="B5225" s="2" t="s">
        <v>210</v>
      </c>
      <c r="C5225" s="2" t="s">
        <v>7839</v>
      </c>
      <c r="D5225" s="2" t="s">
        <v>212</v>
      </c>
      <c r="E5225" s="2" t="s">
        <v>118</v>
      </c>
      <c r="F5225" s="3"/>
    </row>
    <row r="5226" spans="1:6">
      <c r="A5226" s="2" t="s">
        <v>7840</v>
      </c>
      <c r="B5226" s="2" t="s">
        <v>210</v>
      </c>
      <c r="C5226" s="2" t="s">
        <v>7841</v>
      </c>
      <c r="D5226" s="2" t="s">
        <v>219</v>
      </c>
      <c r="E5226" s="2" t="s">
        <v>986</v>
      </c>
      <c r="F5226" s="3"/>
    </row>
    <row r="5227" spans="1:6">
      <c r="A5227" s="2" t="s">
        <v>7842</v>
      </c>
      <c r="B5227" s="2" t="s">
        <v>210</v>
      </c>
      <c r="C5227" s="2" t="s">
        <v>7843</v>
      </c>
      <c r="D5227" s="2" t="s">
        <v>212</v>
      </c>
      <c r="E5227" s="2" t="s">
        <v>1972</v>
      </c>
      <c r="F5227" s="3"/>
    </row>
    <row r="5228" spans="1:6">
      <c r="A5228" s="2"/>
      <c r="B5228" s="2" t="s">
        <v>210</v>
      </c>
      <c r="C5228" s="2" t="s">
        <v>7844</v>
      </c>
      <c r="D5228" s="2" t="s">
        <v>212</v>
      </c>
      <c r="E5228" s="2" t="s">
        <v>118</v>
      </c>
      <c r="F5228" s="3"/>
    </row>
    <row r="5229" spans="1:6">
      <c r="A5229" s="2"/>
      <c r="B5229" s="2" t="s">
        <v>210</v>
      </c>
      <c r="C5229" s="2" t="s">
        <v>7845</v>
      </c>
      <c r="D5229" s="2" t="s">
        <v>212</v>
      </c>
      <c r="E5229" s="2" t="s">
        <v>118</v>
      </c>
      <c r="F5229" s="3"/>
    </row>
    <row r="5230" spans="1:6">
      <c r="A5230" s="2"/>
      <c r="B5230" s="2" t="s">
        <v>210</v>
      </c>
      <c r="C5230" s="2" t="s">
        <v>7846</v>
      </c>
      <c r="D5230" s="2" t="s">
        <v>212</v>
      </c>
      <c r="E5230" s="2" t="s">
        <v>118</v>
      </c>
      <c r="F5230" s="3"/>
    </row>
    <row r="5231" spans="1:6">
      <c r="A5231" s="2"/>
      <c r="B5231" s="2" t="s">
        <v>210</v>
      </c>
      <c r="C5231" s="2" t="s">
        <v>7847</v>
      </c>
      <c r="D5231" s="2" t="s">
        <v>212</v>
      </c>
      <c r="E5231" s="2" t="s">
        <v>118</v>
      </c>
      <c r="F5231" s="3"/>
    </row>
    <row r="5232" spans="1:6">
      <c r="A5232" s="2"/>
      <c r="B5232" s="2" t="s">
        <v>210</v>
      </c>
      <c r="C5232" s="2" t="s">
        <v>7848</v>
      </c>
      <c r="D5232" s="2" t="s">
        <v>212</v>
      </c>
      <c r="E5232" s="2" t="s">
        <v>118</v>
      </c>
      <c r="F5232" s="3"/>
    </row>
    <row r="5233" spans="1:6">
      <c r="A5233" s="2"/>
      <c r="B5233" s="2" t="s">
        <v>210</v>
      </c>
      <c r="C5233" s="2" t="s">
        <v>7849</v>
      </c>
      <c r="D5233" s="2" t="s">
        <v>212</v>
      </c>
      <c r="E5233" s="2" t="s">
        <v>118</v>
      </c>
      <c r="F5233" s="3"/>
    </row>
    <row r="5234" spans="1:6">
      <c r="A5234" s="2"/>
      <c r="B5234" s="2" t="s">
        <v>210</v>
      </c>
      <c r="C5234" s="2" t="s">
        <v>7850</v>
      </c>
      <c r="D5234" s="2" t="s">
        <v>212</v>
      </c>
      <c r="E5234" s="2" t="s">
        <v>118</v>
      </c>
      <c r="F5234" s="3"/>
    </row>
    <row r="5235" spans="1:6">
      <c r="A5235" s="2"/>
      <c r="B5235" s="2" t="s">
        <v>210</v>
      </c>
      <c r="C5235" s="2" t="s">
        <v>7851</v>
      </c>
      <c r="D5235" s="2" t="s">
        <v>212</v>
      </c>
      <c r="E5235" s="2" t="s">
        <v>118</v>
      </c>
      <c r="F5235" s="3"/>
    </row>
    <row r="5236" spans="1:6">
      <c r="A5236" s="2"/>
      <c r="B5236" s="2" t="s">
        <v>210</v>
      </c>
      <c r="C5236" s="2" t="s">
        <v>7852</v>
      </c>
      <c r="D5236" s="2" t="s">
        <v>212</v>
      </c>
      <c r="E5236" s="2" t="s">
        <v>118</v>
      </c>
      <c r="F5236" s="3"/>
    </row>
    <row r="5237" spans="1:6">
      <c r="A5237" s="2"/>
      <c r="B5237" s="2" t="s">
        <v>210</v>
      </c>
      <c r="C5237" s="2" t="s">
        <v>7853</v>
      </c>
      <c r="D5237" s="2" t="s">
        <v>212</v>
      </c>
      <c r="E5237" s="2" t="s">
        <v>118</v>
      </c>
      <c r="F5237" s="3"/>
    </row>
    <row r="5238" spans="1:6">
      <c r="A5238" s="2" t="s">
        <v>7854</v>
      </c>
      <c r="B5238" s="2" t="s">
        <v>210</v>
      </c>
      <c r="C5238" s="2" t="s">
        <v>7855</v>
      </c>
      <c r="D5238" s="2" t="s">
        <v>212</v>
      </c>
      <c r="E5238" s="2" t="s">
        <v>246</v>
      </c>
      <c r="F5238" s="3"/>
    </row>
    <row r="5239" spans="1:6">
      <c r="A5239" s="2" t="s">
        <v>7856</v>
      </c>
      <c r="B5239" s="2" t="s">
        <v>210</v>
      </c>
      <c r="C5239" s="2" t="s">
        <v>7857</v>
      </c>
      <c r="D5239" s="2" t="s">
        <v>212</v>
      </c>
      <c r="E5239" s="2" t="s">
        <v>1200</v>
      </c>
      <c r="F5239" s="3"/>
    </row>
    <row r="5240" spans="1:6">
      <c r="A5240" s="2" t="s">
        <v>7858</v>
      </c>
      <c r="B5240" s="2" t="s">
        <v>210</v>
      </c>
      <c r="C5240" s="2" t="s">
        <v>7859</v>
      </c>
      <c r="D5240" s="2" t="s">
        <v>212</v>
      </c>
      <c r="E5240" s="2" t="s">
        <v>1018</v>
      </c>
      <c r="F5240" s="3"/>
    </row>
    <row r="5241" spans="1:6">
      <c r="A5241" s="2" t="s">
        <v>7860</v>
      </c>
      <c r="B5241" s="2" t="s">
        <v>210</v>
      </c>
      <c r="C5241" s="2" t="s">
        <v>7861</v>
      </c>
      <c r="D5241" s="2" t="s">
        <v>212</v>
      </c>
      <c r="E5241" s="2" t="s">
        <v>986</v>
      </c>
      <c r="F5241" s="3"/>
    </row>
    <row r="5242" spans="1:6">
      <c r="A5242" s="2" t="s">
        <v>7862</v>
      </c>
      <c r="B5242" s="2" t="s">
        <v>210</v>
      </c>
      <c r="C5242" s="2" t="s">
        <v>7863</v>
      </c>
      <c r="D5242" s="2" t="s">
        <v>212</v>
      </c>
      <c r="E5242" s="2" t="s">
        <v>2413</v>
      </c>
      <c r="F5242" s="3"/>
    </row>
    <row r="5243" spans="1:6">
      <c r="A5243" s="2" t="s">
        <v>3276</v>
      </c>
      <c r="B5243" s="2" t="s">
        <v>210</v>
      </c>
      <c r="C5243" s="2" t="s">
        <v>7864</v>
      </c>
      <c r="D5243" s="2" t="s">
        <v>212</v>
      </c>
      <c r="E5243" s="2" t="s">
        <v>1951</v>
      </c>
      <c r="F5243" s="3"/>
    </row>
    <row r="5244" spans="1:6">
      <c r="A5244" s="2" t="s">
        <v>7865</v>
      </c>
      <c r="B5244" s="2" t="s">
        <v>210</v>
      </c>
      <c r="C5244" s="2" t="s">
        <v>7866</v>
      </c>
      <c r="D5244" s="2" t="s">
        <v>219</v>
      </c>
      <c r="E5244" s="2" t="s">
        <v>5606</v>
      </c>
      <c r="F5244" s="3"/>
    </row>
    <row r="5245" spans="1:6">
      <c r="A5245" s="2" t="s">
        <v>7867</v>
      </c>
      <c r="B5245" s="2" t="s">
        <v>210</v>
      </c>
      <c r="C5245" s="2" t="s">
        <v>7868</v>
      </c>
      <c r="D5245" s="2" t="s">
        <v>219</v>
      </c>
      <c r="E5245" s="2" t="s">
        <v>986</v>
      </c>
      <c r="F5245" s="3"/>
    </row>
    <row r="5246" spans="1:6">
      <c r="A5246" s="2" t="s">
        <v>7869</v>
      </c>
      <c r="B5246" s="2" t="s">
        <v>210</v>
      </c>
      <c r="C5246" s="2" t="s">
        <v>7870</v>
      </c>
      <c r="D5246" s="2" t="s">
        <v>212</v>
      </c>
      <c r="E5246" s="2" t="s">
        <v>7871</v>
      </c>
      <c r="F5246" s="3"/>
    </row>
    <row r="5247" spans="1:6">
      <c r="A5247" s="2" t="s">
        <v>7872</v>
      </c>
      <c r="B5247" s="2" t="s">
        <v>210</v>
      </c>
      <c r="C5247" s="2" t="s">
        <v>7873</v>
      </c>
      <c r="D5247" s="2" t="s">
        <v>212</v>
      </c>
      <c r="E5247" s="2" t="s">
        <v>213</v>
      </c>
      <c r="F5247" s="3"/>
    </row>
    <row r="5248" spans="1:6">
      <c r="A5248" s="2" t="s">
        <v>7874</v>
      </c>
      <c r="B5248" s="2" t="s">
        <v>210</v>
      </c>
      <c r="C5248" s="2" t="s">
        <v>7875</v>
      </c>
      <c r="D5248" s="2" t="s">
        <v>219</v>
      </c>
      <c r="E5248" s="2" t="s">
        <v>231</v>
      </c>
      <c r="F5248" s="3"/>
    </row>
    <row r="5249" spans="1:6">
      <c r="A5249" s="2" t="s">
        <v>7876</v>
      </c>
      <c r="B5249" s="2" t="s">
        <v>210</v>
      </c>
      <c r="C5249" s="2" t="s">
        <v>7875</v>
      </c>
      <c r="D5249" s="2" t="s">
        <v>219</v>
      </c>
      <c r="E5249" s="2" t="s">
        <v>1953</v>
      </c>
      <c r="F5249" s="3"/>
    </row>
    <row r="5250" spans="1:6">
      <c r="A5250" s="2" t="s">
        <v>7877</v>
      </c>
      <c r="B5250" s="2" t="s">
        <v>210</v>
      </c>
      <c r="C5250" s="2" t="s">
        <v>7878</v>
      </c>
      <c r="D5250" s="2" t="s">
        <v>212</v>
      </c>
      <c r="E5250" s="2" t="s">
        <v>327</v>
      </c>
      <c r="F5250" s="3"/>
    </row>
    <row r="5251" spans="1:6">
      <c r="A5251" s="2" t="s">
        <v>7879</v>
      </c>
      <c r="B5251" s="2" t="s">
        <v>210</v>
      </c>
      <c r="C5251" s="2" t="s">
        <v>7880</v>
      </c>
      <c r="D5251" s="2" t="s">
        <v>212</v>
      </c>
      <c r="E5251" s="2" t="s">
        <v>241</v>
      </c>
      <c r="F5251" s="3"/>
    </row>
    <row r="5252" spans="1:6">
      <c r="A5252" s="2" t="s">
        <v>7881</v>
      </c>
      <c r="B5252" s="2" t="s">
        <v>210</v>
      </c>
      <c r="C5252" s="2" t="s">
        <v>7882</v>
      </c>
      <c r="D5252" s="2" t="s">
        <v>212</v>
      </c>
      <c r="E5252" s="2" t="s">
        <v>327</v>
      </c>
      <c r="F5252" s="3"/>
    </row>
    <row r="5253" spans="1:6">
      <c r="A5253" s="2" t="s">
        <v>7883</v>
      </c>
      <c r="B5253" s="2" t="s">
        <v>210</v>
      </c>
      <c r="C5253" s="2" t="s">
        <v>7884</v>
      </c>
      <c r="D5253" s="2" t="s">
        <v>212</v>
      </c>
      <c r="E5253" s="2" t="s">
        <v>241</v>
      </c>
      <c r="F5253" s="3"/>
    </row>
    <row r="5254" spans="1:6">
      <c r="A5254" s="2" t="s">
        <v>7885</v>
      </c>
      <c r="B5254" s="2" t="s">
        <v>210</v>
      </c>
      <c r="C5254" s="2" t="s">
        <v>7886</v>
      </c>
      <c r="D5254" s="2" t="s">
        <v>212</v>
      </c>
      <c r="E5254" s="2" t="s">
        <v>454</v>
      </c>
      <c r="F5254" s="3"/>
    </row>
    <row r="5255" spans="1:6">
      <c r="A5255" s="2" t="s">
        <v>7887</v>
      </c>
      <c r="B5255" s="2" t="s">
        <v>210</v>
      </c>
      <c r="C5255" s="2" t="s">
        <v>7886</v>
      </c>
      <c r="D5255" s="2" t="s">
        <v>212</v>
      </c>
      <c r="E5255" s="2" t="s">
        <v>454</v>
      </c>
      <c r="F5255" s="3"/>
    </row>
    <row r="5256" spans="1:6">
      <c r="A5256" s="2"/>
      <c r="B5256" s="2" t="s">
        <v>210</v>
      </c>
      <c r="C5256" s="2" t="s">
        <v>7888</v>
      </c>
      <c r="D5256" s="2" t="s">
        <v>212</v>
      </c>
      <c r="E5256" s="2" t="s">
        <v>118</v>
      </c>
      <c r="F5256" s="3"/>
    </row>
    <row r="5257" spans="1:6">
      <c r="A5257" s="2" t="s">
        <v>3852</v>
      </c>
      <c r="B5257" s="2" t="s">
        <v>210</v>
      </c>
      <c r="C5257" s="2" t="s">
        <v>7889</v>
      </c>
      <c r="D5257" s="2" t="s">
        <v>212</v>
      </c>
      <c r="E5257" s="2" t="s">
        <v>5329</v>
      </c>
      <c r="F5257" s="3"/>
    </row>
    <row r="5258" spans="1:6">
      <c r="A5258" s="2" t="s">
        <v>7890</v>
      </c>
      <c r="B5258" s="2" t="s">
        <v>210</v>
      </c>
      <c r="C5258" s="2" t="s">
        <v>7891</v>
      </c>
      <c r="D5258" s="2" t="s">
        <v>212</v>
      </c>
      <c r="E5258" s="2" t="s">
        <v>213</v>
      </c>
      <c r="F5258" s="3"/>
    </row>
    <row r="5259" spans="1:6">
      <c r="A5259" s="2" t="s">
        <v>7892</v>
      </c>
      <c r="B5259" s="2" t="s">
        <v>210</v>
      </c>
      <c r="C5259" s="2" t="s">
        <v>7893</v>
      </c>
      <c r="D5259" s="2" t="s">
        <v>212</v>
      </c>
      <c r="E5259" s="2" t="s">
        <v>2631</v>
      </c>
      <c r="F5259" s="3"/>
    </row>
    <row r="5260" spans="1:6">
      <c r="A5260" s="2" t="s">
        <v>7894</v>
      </c>
      <c r="B5260" s="2" t="s">
        <v>210</v>
      </c>
      <c r="C5260" s="2" t="s">
        <v>7893</v>
      </c>
      <c r="D5260" s="2" t="s">
        <v>212</v>
      </c>
      <c r="E5260" s="2" t="s">
        <v>1359</v>
      </c>
      <c r="F5260" s="3"/>
    </row>
    <row r="5261" spans="1:6">
      <c r="A5261" s="2" t="s">
        <v>7895</v>
      </c>
      <c r="B5261" s="2" t="s">
        <v>210</v>
      </c>
      <c r="C5261" s="2" t="s">
        <v>7893</v>
      </c>
      <c r="D5261" s="2" t="s">
        <v>212</v>
      </c>
      <c r="E5261" s="2" t="s">
        <v>7896</v>
      </c>
      <c r="F5261" s="3"/>
    </row>
    <row r="5262" spans="1:6">
      <c r="A5262" s="2" t="s">
        <v>7897</v>
      </c>
      <c r="B5262" s="2" t="s">
        <v>210</v>
      </c>
      <c r="C5262" s="2" t="s">
        <v>7898</v>
      </c>
      <c r="D5262" s="2" t="s">
        <v>212</v>
      </c>
      <c r="E5262" s="2" t="s">
        <v>415</v>
      </c>
      <c r="F5262" s="3"/>
    </row>
    <row r="5263" spans="1:6">
      <c r="A5263" s="2" t="s">
        <v>7899</v>
      </c>
      <c r="B5263" s="2" t="s">
        <v>210</v>
      </c>
      <c r="C5263" s="2" t="s">
        <v>7900</v>
      </c>
      <c r="D5263" s="2" t="s">
        <v>212</v>
      </c>
      <c r="E5263" s="2" t="s">
        <v>307</v>
      </c>
      <c r="F5263" s="3"/>
    </row>
    <row r="5264" spans="1:6">
      <c r="A5264" s="2"/>
      <c r="B5264" s="2" t="s">
        <v>210</v>
      </c>
      <c r="C5264" s="2" t="s">
        <v>7901</v>
      </c>
      <c r="D5264" s="2" t="s">
        <v>212</v>
      </c>
      <c r="E5264" s="2" t="s">
        <v>1243</v>
      </c>
      <c r="F5264" s="3"/>
    </row>
    <row r="5265" spans="1:6">
      <c r="A5265" s="2" t="s">
        <v>7902</v>
      </c>
      <c r="B5265" s="2" t="s">
        <v>210</v>
      </c>
      <c r="C5265" s="2" t="s">
        <v>7903</v>
      </c>
      <c r="D5265" s="2" t="s">
        <v>212</v>
      </c>
      <c r="E5265" s="2" t="s">
        <v>213</v>
      </c>
      <c r="F5265" s="3"/>
    </row>
    <row r="5266" spans="1:6">
      <c r="A5266" s="2" t="s">
        <v>7904</v>
      </c>
      <c r="B5266" s="2" t="s">
        <v>210</v>
      </c>
      <c r="C5266" s="2" t="s">
        <v>7903</v>
      </c>
      <c r="D5266" s="2" t="s">
        <v>212</v>
      </c>
      <c r="E5266" s="2" t="s">
        <v>389</v>
      </c>
      <c r="F5266" s="3"/>
    </row>
    <row r="5267" spans="1:6">
      <c r="A5267" s="2" t="s">
        <v>7905</v>
      </c>
      <c r="B5267" s="2" t="s">
        <v>210</v>
      </c>
      <c r="C5267" s="2" t="s">
        <v>7906</v>
      </c>
      <c r="D5267" s="2" t="s">
        <v>212</v>
      </c>
      <c r="E5267" s="2" t="s">
        <v>258</v>
      </c>
      <c r="F5267" s="3"/>
    </row>
    <row r="5268" spans="1:6">
      <c r="A5268" s="2" t="s">
        <v>7907</v>
      </c>
      <c r="B5268" s="2" t="s">
        <v>210</v>
      </c>
      <c r="C5268" s="2" t="s">
        <v>7908</v>
      </c>
      <c r="D5268" s="2" t="s">
        <v>212</v>
      </c>
      <c r="E5268" s="2" t="s">
        <v>241</v>
      </c>
      <c r="F5268" s="3"/>
    </row>
    <row r="5269" spans="1:6">
      <c r="A5269" s="2" t="s">
        <v>7909</v>
      </c>
      <c r="B5269" s="2" t="s">
        <v>210</v>
      </c>
      <c r="C5269" s="2" t="s">
        <v>7910</v>
      </c>
      <c r="D5269" s="2" t="s">
        <v>212</v>
      </c>
      <c r="E5269" s="2" t="s">
        <v>213</v>
      </c>
      <c r="F5269" s="3"/>
    </row>
    <row r="5270" spans="1:6">
      <c r="A5270" s="2" t="s">
        <v>7911</v>
      </c>
      <c r="B5270" s="2" t="s">
        <v>210</v>
      </c>
      <c r="C5270" s="2" t="s">
        <v>7912</v>
      </c>
      <c r="D5270" s="2" t="s">
        <v>212</v>
      </c>
      <c r="E5270" s="2" t="s">
        <v>258</v>
      </c>
      <c r="F5270" s="3"/>
    </row>
    <row r="5271" spans="1:6">
      <c r="A5271" s="2" t="s">
        <v>7913</v>
      </c>
      <c r="B5271" s="2" t="s">
        <v>210</v>
      </c>
      <c r="C5271" s="2" t="s">
        <v>7914</v>
      </c>
      <c r="D5271" s="2" t="s">
        <v>212</v>
      </c>
      <c r="E5271" s="2" t="s">
        <v>213</v>
      </c>
      <c r="F5271" s="3"/>
    </row>
    <row r="5272" spans="1:6">
      <c r="A5272" s="2" t="s">
        <v>7915</v>
      </c>
      <c r="B5272" s="2" t="s">
        <v>210</v>
      </c>
      <c r="C5272" s="2" t="s">
        <v>7916</v>
      </c>
      <c r="D5272" s="2" t="s">
        <v>212</v>
      </c>
      <c r="E5272" s="2" t="s">
        <v>389</v>
      </c>
      <c r="F5272" s="3"/>
    </row>
    <row r="5273" spans="1:6">
      <c r="A5273" s="2" t="s">
        <v>7917</v>
      </c>
      <c r="B5273" s="2" t="s">
        <v>210</v>
      </c>
      <c r="C5273" s="2" t="s">
        <v>7918</v>
      </c>
      <c r="D5273" s="2" t="s">
        <v>212</v>
      </c>
      <c r="E5273" s="2" t="s">
        <v>241</v>
      </c>
      <c r="F5273" s="3"/>
    </row>
    <row r="5274" spans="1:6">
      <c r="A5274" s="2" t="s">
        <v>7919</v>
      </c>
      <c r="B5274" s="2" t="s">
        <v>210</v>
      </c>
      <c r="C5274" s="2" t="s">
        <v>7920</v>
      </c>
      <c r="D5274" s="2" t="s">
        <v>212</v>
      </c>
      <c r="E5274" s="2" t="s">
        <v>213</v>
      </c>
      <c r="F5274" s="3"/>
    </row>
    <row r="5275" spans="1:6">
      <c r="A5275" s="2" t="s">
        <v>7921</v>
      </c>
      <c r="B5275" s="2" t="s">
        <v>210</v>
      </c>
      <c r="C5275" s="2" t="s">
        <v>7922</v>
      </c>
      <c r="D5275" s="2" t="s">
        <v>212</v>
      </c>
      <c r="E5275" s="2" t="s">
        <v>490</v>
      </c>
      <c r="F5275" s="3"/>
    </row>
    <row r="5276" spans="1:6">
      <c r="A5276" s="2" t="s">
        <v>7923</v>
      </c>
      <c r="B5276" s="2" t="s">
        <v>210</v>
      </c>
      <c r="C5276" s="2" t="s">
        <v>7924</v>
      </c>
      <c r="D5276" s="2" t="s">
        <v>212</v>
      </c>
      <c r="E5276" s="2" t="s">
        <v>7646</v>
      </c>
      <c r="F5276" s="3"/>
    </row>
    <row r="5277" spans="1:6">
      <c r="A5277" s="2" t="s">
        <v>7925</v>
      </c>
      <c r="B5277" s="2" t="s">
        <v>210</v>
      </c>
      <c r="C5277" s="2" t="s">
        <v>7926</v>
      </c>
      <c r="D5277" s="2" t="s">
        <v>212</v>
      </c>
      <c r="E5277" s="2" t="s">
        <v>1000</v>
      </c>
      <c r="F5277" s="3"/>
    </row>
    <row r="5278" spans="1:6">
      <c r="A5278" s="2" t="s">
        <v>5462</v>
      </c>
      <c r="B5278" s="2" t="s">
        <v>210</v>
      </c>
      <c r="C5278" s="2" t="s">
        <v>7927</v>
      </c>
      <c r="D5278" s="2" t="s">
        <v>212</v>
      </c>
      <c r="E5278" s="2" t="s">
        <v>7928</v>
      </c>
      <c r="F5278" s="3"/>
    </row>
    <row r="5279" spans="1:6">
      <c r="A5279" s="2" t="s">
        <v>7929</v>
      </c>
      <c r="B5279" s="2" t="s">
        <v>210</v>
      </c>
      <c r="C5279" s="2" t="s">
        <v>7930</v>
      </c>
      <c r="D5279" s="2" t="s">
        <v>212</v>
      </c>
      <c r="E5279" s="2" t="s">
        <v>7931</v>
      </c>
      <c r="F5279" s="3"/>
    </row>
    <row r="5280" spans="1:6">
      <c r="A5280" s="2" t="s">
        <v>7932</v>
      </c>
      <c r="B5280" s="2" t="s">
        <v>210</v>
      </c>
      <c r="C5280" s="2" t="s">
        <v>7933</v>
      </c>
      <c r="D5280" s="2" t="s">
        <v>212</v>
      </c>
      <c r="E5280" s="2" t="s">
        <v>358</v>
      </c>
      <c r="F5280" s="3"/>
    </row>
    <row r="5281" spans="1:6">
      <c r="A5281" s="2" t="s">
        <v>7934</v>
      </c>
      <c r="B5281" s="2" t="s">
        <v>210</v>
      </c>
      <c r="C5281" s="2" t="s">
        <v>7935</v>
      </c>
      <c r="D5281" s="2" t="s">
        <v>212</v>
      </c>
      <c r="E5281" s="2" t="s">
        <v>970</v>
      </c>
      <c r="F5281" s="3"/>
    </row>
    <row r="5282" spans="1:6">
      <c r="A5282" s="2" t="s">
        <v>7936</v>
      </c>
      <c r="B5282" s="2" t="s">
        <v>210</v>
      </c>
      <c r="C5282" s="2" t="s">
        <v>7937</v>
      </c>
      <c r="D5282" s="2" t="s">
        <v>212</v>
      </c>
      <c r="E5282" s="2" t="s">
        <v>7008</v>
      </c>
      <c r="F5282" s="3"/>
    </row>
    <row r="5283" spans="1:6">
      <c r="A5283" s="2" t="s">
        <v>7938</v>
      </c>
      <c r="B5283" s="2" t="s">
        <v>210</v>
      </c>
      <c r="C5283" s="2" t="s">
        <v>7939</v>
      </c>
      <c r="D5283" s="2" t="s">
        <v>212</v>
      </c>
      <c r="E5283" s="2" t="s">
        <v>970</v>
      </c>
      <c r="F5283" s="3"/>
    </row>
    <row r="5284" spans="1:6">
      <c r="A5284" s="2" t="s">
        <v>7940</v>
      </c>
      <c r="B5284" s="2" t="s">
        <v>210</v>
      </c>
      <c r="C5284" s="2" t="s">
        <v>7941</v>
      </c>
      <c r="D5284" s="2" t="s">
        <v>212</v>
      </c>
      <c r="E5284" s="2" t="s">
        <v>1460</v>
      </c>
      <c r="F5284" s="3"/>
    </row>
    <row r="5285" spans="1:6">
      <c r="A5285" s="2" t="s">
        <v>7942</v>
      </c>
      <c r="B5285" s="2" t="s">
        <v>210</v>
      </c>
      <c r="C5285" s="2" t="s">
        <v>7943</v>
      </c>
      <c r="D5285" s="2" t="s">
        <v>212</v>
      </c>
      <c r="E5285" s="2" t="s">
        <v>7944</v>
      </c>
      <c r="F5285" s="3"/>
    </row>
    <row r="5286" spans="1:6">
      <c r="A5286" s="2" t="s">
        <v>7945</v>
      </c>
      <c r="B5286" s="2" t="s">
        <v>210</v>
      </c>
      <c r="C5286" s="2" t="s">
        <v>7946</v>
      </c>
      <c r="D5286" s="2" t="s">
        <v>212</v>
      </c>
      <c r="E5286" s="2" t="s">
        <v>1018</v>
      </c>
      <c r="F5286" s="3"/>
    </row>
    <row r="5287" spans="1:6">
      <c r="A5287" s="2" t="s">
        <v>1050</v>
      </c>
      <c r="B5287" s="2" t="s">
        <v>210</v>
      </c>
      <c r="C5287" s="2" t="s">
        <v>7946</v>
      </c>
      <c r="D5287" s="2" t="s">
        <v>212</v>
      </c>
      <c r="E5287" s="2" t="s">
        <v>1018</v>
      </c>
      <c r="F5287" s="3"/>
    </row>
    <row r="5288" spans="1:6">
      <c r="A5288" s="2" t="s">
        <v>7947</v>
      </c>
      <c r="B5288" s="2" t="s">
        <v>210</v>
      </c>
      <c r="C5288" s="2" t="s">
        <v>7948</v>
      </c>
      <c r="D5288" s="2" t="s">
        <v>212</v>
      </c>
      <c r="E5288" s="2" t="s">
        <v>1000</v>
      </c>
      <c r="F5288" s="3"/>
    </row>
    <row r="5289" spans="1:6">
      <c r="A5289" s="2" t="s">
        <v>7949</v>
      </c>
      <c r="B5289" s="2" t="s">
        <v>210</v>
      </c>
      <c r="C5289" s="2" t="s">
        <v>7950</v>
      </c>
      <c r="D5289" s="2" t="s">
        <v>212</v>
      </c>
      <c r="E5289" s="2" t="s">
        <v>258</v>
      </c>
      <c r="F5289" s="3"/>
    </row>
    <row r="5290" spans="1:6">
      <c r="A5290" s="2" t="s">
        <v>7951</v>
      </c>
      <c r="B5290" s="2" t="s">
        <v>210</v>
      </c>
      <c r="C5290" s="2" t="s">
        <v>7952</v>
      </c>
      <c r="D5290" s="2" t="s">
        <v>212</v>
      </c>
      <c r="E5290" s="2" t="s">
        <v>258</v>
      </c>
      <c r="F5290" s="3"/>
    </row>
    <row r="5291" spans="1:6">
      <c r="A5291" s="2" t="s">
        <v>7953</v>
      </c>
      <c r="B5291" s="2" t="s">
        <v>210</v>
      </c>
      <c r="C5291" s="2" t="s">
        <v>7954</v>
      </c>
      <c r="D5291" s="2" t="s">
        <v>212</v>
      </c>
      <c r="E5291" s="2" t="s">
        <v>213</v>
      </c>
      <c r="F5291" s="3"/>
    </row>
    <row r="5292" spans="1:6">
      <c r="A5292" s="2" t="s">
        <v>7955</v>
      </c>
      <c r="B5292" s="2" t="s">
        <v>210</v>
      </c>
      <c r="C5292" s="2" t="s">
        <v>7956</v>
      </c>
      <c r="D5292" s="2" t="s">
        <v>212</v>
      </c>
      <c r="E5292" s="2" t="s">
        <v>2383</v>
      </c>
      <c r="F5292" s="3"/>
    </row>
    <row r="5293" spans="1:6">
      <c r="A5293" s="2" t="s">
        <v>7957</v>
      </c>
      <c r="B5293" s="2" t="s">
        <v>210</v>
      </c>
      <c r="C5293" s="2" t="s">
        <v>7958</v>
      </c>
      <c r="D5293" s="2" t="s">
        <v>212</v>
      </c>
      <c r="E5293" s="2" t="s">
        <v>241</v>
      </c>
      <c r="F5293" s="3"/>
    </row>
    <row r="5294" spans="1:6">
      <c r="A5294" s="2" t="s">
        <v>7959</v>
      </c>
      <c r="B5294" s="2" t="s">
        <v>210</v>
      </c>
      <c r="C5294" s="2" t="s">
        <v>7960</v>
      </c>
      <c r="D5294" s="2" t="s">
        <v>212</v>
      </c>
      <c r="E5294" s="2" t="s">
        <v>267</v>
      </c>
      <c r="F5294" s="3"/>
    </row>
    <row r="5295" spans="1:6">
      <c r="A5295" s="2" t="s">
        <v>7961</v>
      </c>
      <c r="B5295" s="2" t="s">
        <v>210</v>
      </c>
      <c r="C5295" s="2" t="s">
        <v>7960</v>
      </c>
      <c r="D5295" s="2" t="s">
        <v>212</v>
      </c>
      <c r="E5295" s="2" t="s">
        <v>267</v>
      </c>
      <c r="F5295" s="3"/>
    </row>
    <row r="5296" spans="1:6">
      <c r="A5296" s="2"/>
      <c r="B5296" s="2" t="s">
        <v>210</v>
      </c>
      <c r="C5296" s="2" t="s">
        <v>7962</v>
      </c>
      <c r="D5296" s="2" t="s">
        <v>212</v>
      </c>
      <c r="E5296" s="2" t="s">
        <v>1633</v>
      </c>
      <c r="F5296" s="3"/>
    </row>
    <row r="5297" spans="1:6">
      <c r="A5297" s="2" t="s">
        <v>7963</v>
      </c>
      <c r="B5297" s="2" t="s">
        <v>210</v>
      </c>
      <c r="C5297" s="2" t="s">
        <v>7964</v>
      </c>
      <c r="D5297" s="2" t="s">
        <v>212</v>
      </c>
      <c r="E5297" s="2" t="s">
        <v>64</v>
      </c>
      <c r="F5297" s="3"/>
    </row>
    <row r="5298" spans="1:6">
      <c r="A5298" s="2" t="s">
        <v>7965</v>
      </c>
      <c r="B5298" s="2" t="s">
        <v>210</v>
      </c>
      <c r="C5298" s="2" t="s">
        <v>7966</v>
      </c>
      <c r="D5298" s="2" t="s">
        <v>212</v>
      </c>
      <c r="E5298" s="2" t="s">
        <v>339</v>
      </c>
      <c r="F5298" s="3"/>
    </row>
    <row r="5299" spans="1:6">
      <c r="A5299" s="2" t="s">
        <v>7967</v>
      </c>
      <c r="B5299" s="2" t="s">
        <v>210</v>
      </c>
      <c r="C5299" s="2" t="s">
        <v>7968</v>
      </c>
      <c r="D5299" s="2" t="s">
        <v>212</v>
      </c>
      <c r="E5299" s="2" t="s">
        <v>389</v>
      </c>
      <c r="F5299" s="3"/>
    </row>
    <row r="5300" spans="1:6">
      <c r="A5300" s="2" t="s">
        <v>2262</v>
      </c>
      <c r="B5300" s="2" t="s">
        <v>210</v>
      </c>
      <c r="C5300" s="2" t="s">
        <v>7969</v>
      </c>
      <c r="D5300" s="2" t="s">
        <v>212</v>
      </c>
      <c r="E5300" s="2" t="s">
        <v>2101</v>
      </c>
      <c r="F5300" s="3"/>
    </row>
    <row r="5301" spans="1:6">
      <c r="A5301" s="2" t="s">
        <v>7970</v>
      </c>
      <c r="B5301" s="2" t="s">
        <v>210</v>
      </c>
      <c r="C5301" s="2" t="s">
        <v>7971</v>
      </c>
      <c r="D5301" s="2" t="s">
        <v>212</v>
      </c>
      <c r="E5301" s="2" t="s">
        <v>396</v>
      </c>
      <c r="F5301" s="3"/>
    </row>
    <row r="5302" spans="1:6">
      <c r="A5302" s="2" t="s">
        <v>7972</v>
      </c>
      <c r="B5302" s="2" t="s">
        <v>210</v>
      </c>
      <c r="C5302" s="2" t="s">
        <v>7973</v>
      </c>
      <c r="D5302" s="2" t="s">
        <v>212</v>
      </c>
      <c r="E5302" s="2" t="s">
        <v>241</v>
      </c>
      <c r="F5302" s="3"/>
    </row>
    <row r="5303" spans="1:6">
      <c r="A5303" s="2"/>
      <c r="B5303" s="2" t="s">
        <v>210</v>
      </c>
      <c r="C5303" s="2" t="s">
        <v>7974</v>
      </c>
      <c r="D5303" s="2" t="s">
        <v>212</v>
      </c>
      <c r="E5303" s="2" t="s">
        <v>118</v>
      </c>
      <c r="F5303" s="3"/>
    </row>
    <row r="5304" spans="1:6">
      <c r="A5304" s="2" t="s">
        <v>7975</v>
      </c>
      <c r="B5304" s="2" t="s">
        <v>210</v>
      </c>
      <c r="C5304" s="2" t="s">
        <v>7976</v>
      </c>
      <c r="D5304" s="2" t="s">
        <v>212</v>
      </c>
      <c r="E5304" s="2" t="s">
        <v>501</v>
      </c>
      <c r="F5304" s="3"/>
    </row>
    <row r="5305" spans="1:6">
      <c r="A5305" s="2" t="s">
        <v>7977</v>
      </c>
      <c r="B5305" s="2" t="s">
        <v>210</v>
      </c>
      <c r="C5305" s="2" t="s">
        <v>7978</v>
      </c>
      <c r="D5305" s="2" t="s">
        <v>212</v>
      </c>
      <c r="E5305" s="2" t="s">
        <v>415</v>
      </c>
      <c r="F5305" s="3"/>
    </row>
    <row r="5306" spans="1:6">
      <c r="A5306" s="2" t="s">
        <v>7979</v>
      </c>
      <c r="B5306" s="2" t="s">
        <v>210</v>
      </c>
      <c r="C5306" s="2" t="s">
        <v>7980</v>
      </c>
      <c r="D5306" s="2" t="s">
        <v>212</v>
      </c>
      <c r="E5306" s="2" t="s">
        <v>339</v>
      </c>
      <c r="F5306" s="3"/>
    </row>
    <row r="5307" spans="1:6">
      <c r="A5307" s="2" t="s">
        <v>1139</v>
      </c>
      <c r="B5307" s="2" t="s">
        <v>210</v>
      </c>
      <c r="C5307" s="2" t="s">
        <v>7981</v>
      </c>
      <c r="D5307" s="2" t="s">
        <v>212</v>
      </c>
      <c r="E5307" s="2" t="s">
        <v>1071</v>
      </c>
      <c r="F5307" s="3"/>
    </row>
    <row r="5308" spans="1:6">
      <c r="A5308" s="2" t="s">
        <v>7982</v>
      </c>
      <c r="B5308" s="2" t="s">
        <v>210</v>
      </c>
      <c r="C5308" s="2" t="s">
        <v>7983</v>
      </c>
      <c r="D5308" s="2" t="s">
        <v>212</v>
      </c>
      <c r="E5308" s="2" t="s">
        <v>327</v>
      </c>
      <c r="F5308" s="3"/>
    </row>
    <row r="5309" spans="1:6">
      <c r="A5309" s="2" t="s">
        <v>5379</v>
      </c>
      <c r="B5309" s="2" t="s">
        <v>210</v>
      </c>
      <c r="C5309" s="2" t="s">
        <v>7984</v>
      </c>
      <c r="D5309" s="2" t="s">
        <v>212</v>
      </c>
      <c r="E5309" s="2" t="s">
        <v>2124</v>
      </c>
      <c r="F5309" s="3"/>
    </row>
    <row r="5310" spans="1:6">
      <c r="A5310" s="2" t="s">
        <v>5534</v>
      </c>
      <c r="B5310" s="2" t="s">
        <v>210</v>
      </c>
      <c r="C5310" s="2" t="s">
        <v>7984</v>
      </c>
      <c r="D5310" s="2" t="s">
        <v>212</v>
      </c>
      <c r="E5310" s="2" t="s">
        <v>7985</v>
      </c>
      <c r="F5310" s="3"/>
    </row>
    <row r="5311" spans="1:6">
      <c r="A5311" s="2" t="s">
        <v>2002</v>
      </c>
      <c r="B5311" s="2" t="s">
        <v>210</v>
      </c>
      <c r="C5311" s="2" t="s">
        <v>7984</v>
      </c>
      <c r="D5311" s="2" t="s">
        <v>212</v>
      </c>
      <c r="E5311" s="2" t="s">
        <v>7985</v>
      </c>
      <c r="F5311" s="3"/>
    </row>
    <row r="5312" spans="1:6">
      <c r="A5312" s="2" t="s">
        <v>2672</v>
      </c>
      <c r="B5312" s="2" t="s">
        <v>210</v>
      </c>
      <c r="C5312" s="2" t="s">
        <v>7984</v>
      </c>
      <c r="D5312" s="2" t="s">
        <v>212</v>
      </c>
      <c r="E5312" s="2" t="s">
        <v>7985</v>
      </c>
      <c r="F5312" s="3"/>
    </row>
    <row r="5313" spans="1:6">
      <c r="A5313" s="2" t="s">
        <v>2290</v>
      </c>
      <c r="B5313" s="2" t="s">
        <v>210</v>
      </c>
      <c r="C5313" s="2" t="s">
        <v>7984</v>
      </c>
      <c r="D5313" s="2" t="s">
        <v>212</v>
      </c>
      <c r="E5313" s="2" t="s">
        <v>233</v>
      </c>
      <c r="F5313" s="3"/>
    </row>
    <row r="5314" spans="1:6">
      <c r="A5314" s="2" t="s">
        <v>7986</v>
      </c>
      <c r="B5314" s="2" t="s">
        <v>210</v>
      </c>
      <c r="C5314" s="2" t="s">
        <v>7987</v>
      </c>
      <c r="D5314" s="2" t="s">
        <v>212</v>
      </c>
      <c r="E5314" s="2" t="s">
        <v>233</v>
      </c>
      <c r="F5314" s="3"/>
    </row>
    <row r="5315" spans="1:6">
      <c r="A5315" s="2" t="s">
        <v>7988</v>
      </c>
      <c r="B5315" s="2" t="s">
        <v>210</v>
      </c>
      <c r="C5315" s="2" t="s">
        <v>7989</v>
      </c>
      <c r="D5315" s="2" t="s">
        <v>212</v>
      </c>
      <c r="E5315" s="2" t="s">
        <v>454</v>
      </c>
      <c r="F5315" s="3"/>
    </row>
    <row r="5316" spans="1:6">
      <c r="A5316" s="2" t="s">
        <v>7990</v>
      </c>
      <c r="B5316" s="2" t="s">
        <v>210</v>
      </c>
      <c r="C5316" s="2" t="s">
        <v>7991</v>
      </c>
      <c r="D5316" s="2" t="s">
        <v>212</v>
      </c>
      <c r="E5316" s="2" t="s">
        <v>233</v>
      </c>
      <c r="F5316" s="3"/>
    </row>
    <row r="5317" spans="1:6">
      <c r="A5317" s="2" t="s">
        <v>7992</v>
      </c>
      <c r="B5317" s="2" t="s">
        <v>210</v>
      </c>
      <c r="C5317" s="2" t="s">
        <v>7993</v>
      </c>
      <c r="D5317" s="2" t="s">
        <v>212</v>
      </c>
      <c r="E5317" s="2" t="s">
        <v>233</v>
      </c>
      <c r="F5317" s="3"/>
    </row>
    <row r="5318" spans="1:6">
      <c r="A5318" s="2"/>
      <c r="B5318" s="2" t="s">
        <v>210</v>
      </c>
      <c r="C5318" s="2" t="s">
        <v>7994</v>
      </c>
      <c r="D5318" s="2" t="s">
        <v>212</v>
      </c>
      <c r="E5318" s="2" t="s">
        <v>226</v>
      </c>
      <c r="F5318" s="3"/>
    </row>
    <row r="5319" spans="1:6">
      <c r="A5319" s="2" t="s">
        <v>7995</v>
      </c>
      <c r="B5319" s="2" t="s">
        <v>210</v>
      </c>
      <c r="C5319" s="2" t="s">
        <v>7994</v>
      </c>
      <c r="D5319" s="2" t="s">
        <v>212</v>
      </c>
      <c r="E5319" s="2" t="s">
        <v>1379</v>
      </c>
      <c r="F5319" s="3"/>
    </row>
    <row r="5320" spans="1:6">
      <c r="A5320" s="2" t="s">
        <v>7996</v>
      </c>
      <c r="B5320" s="2" t="s">
        <v>210</v>
      </c>
      <c r="C5320" s="2" t="s">
        <v>7997</v>
      </c>
      <c r="D5320" s="2" t="s">
        <v>212</v>
      </c>
      <c r="E5320" s="2" t="s">
        <v>419</v>
      </c>
      <c r="F5320" s="3"/>
    </row>
    <row r="5321" spans="1:6">
      <c r="A5321" s="2" t="s">
        <v>7998</v>
      </c>
      <c r="B5321" s="2" t="s">
        <v>210</v>
      </c>
      <c r="C5321" s="2" t="s">
        <v>7997</v>
      </c>
      <c r="D5321" s="2" t="s">
        <v>212</v>
      </c>
      <c r="E5321" s="2" t="s">
        <v>419</v>
      </c>
      <c r="F5321" s="3"/>
    </row>
    <row r="5322" spans="1:6">
      <c r="A5322" s="2" t="s">
        <v>7999</v>
      </c>
      <c r="B5322" s="2" t="s">
        <v>210</v>
      </c>
      <c r="C5322" s="2" t="s">
        <v>8000</v>
      </c>
      <c r="D5322" s="2" t="s">
        <v>212</v>
      </c>
      <c r="E5322" s="2" t="s">
        <v>7737</v>
      </c>
      <c r="F5322" s="3"/>
    </row>
    <row r="5323" spans="1:6">
      <c r="A5323" s="2" t="s">
        <v>8001</v>
      </c>
      <c r="B5323" s="2" t="s">
        <v>210</v>
      </c>
      <c r="C5323" s="2" t="s">
        <v>8000</v>
      </c>
      <c r="D5323" s="2" t="s">
        <v>212</v>
      </c>
      <c r="E5323" s="2" t="s">
        <v>7737</v>
      </c>
      <c r="F5323" s="3"/>
    </row>
    <row r="5324" spans="1:6">
      <c r="A5324" s="2" t="s">
        <v>8002</v>
      </c>
      <c r="B5324" s="2" t="s">
        <v>210</v>
      </c>
      <c r="C5324" s="2" t="s">
        <v>8003</v>
      </c>
      <c r="D5324" s="2" t="s">
        <v>212</v>
      </c>
      <c r="E5324" s="2" t="s">
        <v>7742</v>
      </c>
      <c r="F5324" s="3"/>
    </row>
    <row r="5325" spans="1:6">
      <c r="A5325" s="2" t="s">
        <v>8004</v>
      </c>
      <c r="B5325" s="2" t="s">
        <v>210</v>
      </c>
      <c r="C5325" s="2" t="s">
        <v>8005</v>
      </c>
      <c r="D5325" s="2" t="s">
        <v>212</v>
      </c>
      <c r="E5325" s="2" t="s">
        <v>1528</v>
      </c>
      <c r="F5325" s="3"/>
    </row>
    <row r="5326" spans="1:6">
      <c r="A5326" s="2" t="s">
        <v>8006</v>
      </c>
      <c r="B5326" s="2" t="s">
        <v>210</v>
      </c>
      <c r="C5326" s="2" t="s">
        <v>8005</v>
      </c>
      <c r="D5326" s="2" t="s">
        <v>212</v>
      </c>
      <c r="E5326" s="2" t="s">
        <v>272</v>
      </c>
      <c r="F5326" s="3"/>
    </row>
    <row r="5327" spans="1:6">
      <c r="A5327" s="2" t="s">
        <v>8007</v>
      </c>
      <c r="B5327" s="2" t="s">
        <v>210</v>
      </c>
      <c r="C5327" s="2" t="s">
        <v>8008</v>
      </c>
      <c r="D5327" s="2" t="s">
        <v>212</v>
      </c>
      <c r="E5327" s="2" t="s">
        <v>8009</v>
      </c>
      <c r="F5327" s="3"/>
    </row>
    <row r="5328" spans="1:6">
      <c r="A5328" s="2" t="s">
        <v>8010</v>
      </c>
      <c r="B5328" s="2" t="s">
        <v>210</v>
      </c>
      <c r="C5328" s="2" t="s">
        <v>8011</v>
      </c>
      <c r="D5328" s="2" t="s">
        <v>212</v>
      </c>
      <c r="E5328" s="2" t="s">
        <v>8012</v>
      </c>
      <c r="F5328" s="3"/>
    </row>
    <row r="5329" spans="1:6">
      <c r="A5329" s="2" t="s">
        <v>8013</v>
      </c>
      <c r="B5329" s="2" t="s">
        <v>210</v>
      </c>
      <c r="C5329" s="2" t="s">
        <v>8011</v>
      </c>
      <c r="D5329" s="2" t="s">
        <v>212</v>
      </c>
      <c r="E5329" s="2" t="s">
        <v>267</v>
      </c>
      <c r="F5329" s="3"/>
    </row>
    <row r="5330" spans="1:6">
      <c r="A5330" s="2" t="s">
        <v>8014</v>
      </c>
      <c r="B5330" s="2" t="s">
        <v>210</v>
      </c>
      <c r="C5330" s="2" t="s">
        <v>8011</v>
      </c>
      <c r="D5330" s="2" t="s">
        <v>212</v>
      </c>
      <c r="E5330" s="2" t="s">
        <v>267</v>
      </c>
      <c r="F5330" s="3"/>
    </row>
    <row r="5331" spans="1:6">
      <c r="A5331" s="2" t="s">
        <v>8015</v>
      </c>
      <c r="B5331" s="2" t="s">
        <v>210</v>
      </c>
      <c r="C5331" s="2" t="s">
        <v>8011</v>
      </c>
      <c r="D5331" s="2" t="s">
        <v>212</v>
      </c>
      <c r="E5331" s="2" t="s">
        <v>7713</v>
      </c>
      <c r="F5331" s="3"/>
    </row>
    <row r="5332" spans="1:6">
      <c r="A5332" s="2" t="s">
        <v>8016</v>
      </c>
      <c r="B5332" s="2" t="s">
        <v>210</v>
      </c>
      <c r="C5332" s="2" t="s">
        <v>8017</v>
      </c>
      <c r="D5332" s="2" t="s">
        <v>212</v>
      </c>
      <c r="E5332" s="2" t="s">
        <v>361</v>
      </c>
      <c r="F5332" s="3"/>
    </row>
    <row r="5333" spans="1:6">
      <c r="A5333" s="2" t="s">
        <v>8018</v>
      </c>
      <c r="B5333" s="2" t="s">
        <v>210</v>
      </c>
      <c r="C5333" s="2" t="s">
        <v>8019</v>
      </c>
      <c r="D5333" s="2" t="s">
        <v>212</v>
      </c>
      <c r="E5333" s="2" t="s">
        <v>8020</v>
      </c>
      <c r="F5333" s="3"/>
    </row>
    <row r="5334" spans="1:6">
      <c r="A5334" s="2" t="s">
        <v>8021</v>
      </c>
      <c r="B5334" s="2" t="s">
        <v>210</v>
      </c>
      <c r="C5334" s="2" t="s">
        <v>8022</v>
      </c>
      <c r="D5334" s="2" t="s">
        <v>212</v>
      </c>
      <c r="E5334" s="2" t="s">
        <v>8020</v>
      </c>
      <c r="F5334" s="3"/>
    </row>
    <row r="5335" spans="1:6">
      <c r="A5335" s="2" t="s">
        <v>8023</v>
      </c>
      <c r="B5335" s="2" t="s">
        <v>210</v>
      </c>
      <c r="C5335" s="2" t="s">
        <v>8022</v>
      </c>
      <c r="D5335" s="2" t="s">
        <v>212</v>
      </c>
      <c r="E5335" s="2" t="s">
        <v>8020</v>
      </c>
      <c r="F5335" s="3"/>
    </row>
    <row r="5336" spans="1:6">
      <c r="A5336" s="2" t="s">
        <v>8024</v>
      </c>
      <c r="B5336" s="2" t="s">
        <v>210</v>
      </c>
      <c r="C5336" s="2" t="s">
        <v>8022</v>
      </c>
      <c r="D5336" s="2" t="s">
        <v>212</v>
      </c>
      <c r="E5336" s="2" t="s">
        <v>8020</v>
      </c>
      <c r="F5336" s="3"/>
    </row>
    <row r="5337" spans="1:6">
      <c r="A5337" s="2" t="s">
        <v>8025</v>
      </c>
      <c r="B5337" s="2" t="s">
        <v>210</v>
      </c>
      <c r="C5337" s="2" t="s">
        <v>8022</v>
      </c>
      <c r="D5337" s="2" t="s">
        <v>212</v>
      </c>
      <c r="E5337" s="2" t="s">
        <v>8020</v>
      </c>
      <c r="F5337" s="3"/>
    </row>
    <row r="5338" spans="1:6">
      <c r="A5338" s="2" t="s">
        <v>8026</v>
      </c>
      <c r="B5338" s="2" t="s">
        <v>210</v>
      </c>
      <c r="C5338" s="2" t="s">
        <v>8022</v>
      </c>
      <c r="D5338" s="2" t="s">
        <v>212</v>
      </c>
      <c r="E5338" s="2" t="s">
        <v>8020</v>
      </c>
      <c r="F5338" s="3"/>
    </row>
    <row r="5339" spans="1:6">
      <c r="A5339" s="2" t="s">
        <v>8027</v>
      </c>
      <c r="B5339" s="2" t="s">
        <v>210</v>
      </c>
      <c r="C5339" s="2" t="s">
        <v>8022</v>
      </c>
      <c r="D5339" s="2" t="s">
        <v>212</v>
      </c>
      <c r="E5339" s="2" t="s">
        <v>8020</v>
      </c>
      <c r="F5339" s="3"/>
    </row>
    <row r="5340" spans="1:6">
      <c r="A5340" s="2" t="s">
        <v>8028</v>
      </c>
      <c r="B5340" s="2" t="s">
        <v>210</v>
      </c>
      <c r="C5340" s="2" t="s">
        <v>8022</v>
      </c>
      <c r="D5340" s="2" t="s">
        <v>212</v>
      </c>
      <c r="E5340" s="2" t="s">
        <v>8020</v>
      </c>
      <c r="F5340" s="3"/>
    </row>
    <row r="5341" spans="1:6">
      <c r="A5341" s="2" t="s">
        <v>8029</v>
      </c>
      <c r="B5341" s="2" t="s">
        <v>210</v>
      </c>
      <c r="C5341" s="2" t="s">
        <v>8030</v>
      </c>
      <c r="D5341" s="2" t="s">
        <v>212</v>
      </c>
      <c r="E5341" s="2" t="s">
        <v>8031</v>
      </c>
      <c r="F5341" s="3"/>
    </row>
    <row r="5342" spans="1:6">
      <c r="A5342" s="2"/>
      <c r="B5342" s="2" t="s">
        <v>210</v>
      </c>
      <c r="C5342" s="2" t="s">
        <v>8032</v>
      </c>
      <c r="D5342" s="2" t="s">
        <v>212</v>
      </c>
      <c r="E5342" s="2" t="s">
        <v>226</v>
      </c>
      <c r="F5342" s="3"/>
    </row>
    <row r="5343" spans="1:6">
      <c r="A5343" s="2" t="s">
        <v>8033</v>
      </c>
      <c r="B5343" s="2" t="s">
        <v>210</v>
      </c>
      <c r="C5343" s="2" t="s">
        <v>8034</v>
      </c>
      <c r="D5343" s="2" t="s">
        <v>212</v>
      </c>
      <c r="E5343" s="2" t="s">
        <v>415</v>
      </c>
      <c r="F5343" s="3"/>
    </row>
    <row r="5344" spans="1:6">
      <c r="A5344" s="2" t="s">
        <v>8035</v>
      </c>
      <c r="B5344" s="2" t="s">
        <v>210</v>
      </c>
      <c r="C5344" s="2" t="s">
        <v>8036</v>
      </c>
      <c r="D5344" s="2" t="s">
        <v>212</v>
      </c>
      <c r="E5344" s="2" t="s">
        <v>1092</v>
      </c>
      <c r="F5344" s="3"/>
    </row>
    <row r="5345" spans="1:6">
      <c r="A5345" s="2" t="s">
        <v>8037</v>
      </c>
      <c r="B5345" s="2" t="s">
        <v>210</v>
      </c>
      <c r="C5345" s="2" t="s">
        <v>8038</v>
      </c>
      <c r="D5345" s="2" t="s">
        <v>212</v>
      </c>
      <c r="E5345" s="2" t="s">
        <v>327</v>
      </c>
      <c r="F5345" s="3"/>
    </row>
    <row r="5346" spans="1:6" ht="60">
      <c r="A5346" s="2" t="s">
        <v>8039</v>
      </c>
      <c r="B5346" s="2" t="s">
        <v>210</v>
      </c>
      <c r="C5346" s="4" t="s">
        <v>8040</v>
      </c>
      <c r="D5346" s="2" t="s">
        <v>212</v>
      </c>
      <c r="E5346" s="2" t="s">
        <v>5329</v>
      </c>
      <c r="F5346" s="3"/>
    </row>
    <row r="5347" spans="1:6">
      <c r="A5347" s="2" t="s">
        <v>8041</v>
      </c>
      <c r="B5347" s="2" t="s">
        <v>210</v>
      </c>
      <c r="C5347" s="2" t="s">
        <v>8042</v>
      </c>
      <c r="D5347" s="2" t="s">
        <v>212</v>
      </c>
      <c r="E5347" s="2" t="s">
        <v>1354</v>
      </c>
      <c r="F5347" s="3"/>
    </row>
    <row r="5348" spans="1:6">
      <c r="A5348" s="2" t="s">
        <v>8043</v>
      </c>
      <c r="B5348" s="2" t="s">
        <v>210</v>
      </c>
      <c r="C5348" s="2" t="s">
        <v>8044</v>
      </c>
      <c r="D5348" s="2" t="s">
        <v>212</v>
      </c>
      <c r="E5348" s="2" t="s">
        <v>1354</v>
      </c>
      <c r="F5348" s="3"/>
    </row>
    <row r="5349" spans="1:6">
      <c r="A5349" s="2" t="s">
        <v>8045</v>
      </c>
      <c r="B5349" s="2" t="s">
        <v>210</v>
      </c>
      <c r="C5349" s="2" t="s">
        <v>8046</v>
      </c>
      <c r="D5349" s="2" t="s">
        <v>212</v>
      </c>
      <c r="E5349" s="2" t="s">
        <v>1354</v>
      </c>
      <c r="F5349" s="3"/>
    </row>
    <row r="5350" spans="1:6">
      <c r="A5350" s="2" t="s">
        <v>8047</v>
      </c>
      <c r="B5350" s="2" t="s">
        <v>210</v>
      </c>
      <c r="C5350" s="2" t="s">
        <v>8048</v>
      </c>
      <c r="D5350" s="2" t="s">
        <v>212</v>
      </c>
      <c r="E5350" s="2" t="s">
        <v>267</v>
      </c>
      <c r="F5350" s="3"/>
    </row>
    <row r="5351" spans="1:6">
      <c r="A5351" s="2" t="s">
        <v>317</v>
      </c>
      <c r="B5351" s="2" t="s">
        <v>210</v>
      </c>
      <c r="C5351" s="2" t="s">
        <v>8049</v>
      </c>
      <c r="D5351" s="2" t="s">
        <v>212</v>
      </c>
      <c r="E5351" s="2" t="s">
        <v>1102</v>
      </c>
      <c r="F5351" s="3"/>
    </row>
    <row r="5352" spans="1:6">
      <c r="A5352" s="2" t="s">
        <v>8050</v>
      </c>
      <c r="B5352" s="2" t="s">
        <v>210</v>
      </c>
      <c r="C5352" s="2" t="s">
        <v>8051</v>
      </c>
      <c r="D5352" s="2" t="s">
        <v>212</v>
      </c>
      <c r="E5352" s="2" t="s">
        <v>330</v>
      </c>
      <c r="F5352" s="3"/>
    </row>
    <row r="5353" spans="1:6">
      <c r="A5353" s="2" t="s">
        <v>8052</v>
      </c>
      <c r="B5353" s="2" t="s">
        <v>210</v>
      </c>
      <c r="C5353" s="2" t="s">
        <v>8053</v>
      </c>
      <c r="D5353" s="2" t="s">
        <v>212</v>
      </c>
      <c r="E5353" s="2" t="s">
        <v>349</v>
      </c>
      <c r="F5353" s="3"/>
    </row>
    <row r="5354" spans="1:6">
      <c r="A5354" s="2" t="s">
        <v>8054</v>
      </c>
      <c r="B5354" s="2" t="s">
        <v>210</v>
      </c>
      <c r="C5354" s="2" t="s">
        <v>8053</v>
      </c>
      <c r="D5354" s="2" t="s">
        <v>212</v>
      </c>
      <c r="E5354" s="2" t="s">
        <v>349</v>
      </c>
      <c r="F5354" s="3"/>
    </row>
    <row r="5355" spans="1:6">
      <c r="A5355" s="2" t="s">
        <v>8055</v>
      </c>
      <c r="B5355" s="2" t="s">
        <v>210</v>
      </c>
      <c r="C5355" s="2" t="s">
        <v>8056</v>
      </c>
      <c r="D5355" s="2" t="s">
        <v>212</v>
      </c>
      <c r="E5355" s="2" t="s">
        <v>2963</v>
      </c>
      <c r="F5355" s="3"/>
    </row>
    <row r="5356" spans="1:6">
      <c r="A5356" s="2" t="s">
        <v>8057</v>
      </c>
      <c r="B5356" s="2" t="s">
        <v>210</v>
      </c>
      <c r="C5356" s="2" t="s">
        <v>8058</v>
      </c>
      <c r="D5356" s="2" t="s">
        <v>212</v>
      </c>
      <c r="E5356" s="2" t="s">
        <v>2963</v>
      </c>
      <c r="F5356" s="3"/>
    </row>
    <row r="5357" spans="1:6">
      <c r="A5357" s="2" t="s">
        <v>8059</v>
      </c>
      <c r="B5357" s="2" t="s">
        <v>210</v>
      </c>
      <c r="C5357" s="2" t="s">
        <v>8060</v>
      </c>
      <c r="D5357" s="2" t="s">
        <v>212</v>
      </c>
      <c r="E5357" s="2" t="s">
        <v>354</v>
      </c>
      <c r="F5357" s="3"/>
    </row>
    <row r="5358" spans="1:6">
      <c r="A5358" s="2" t="s">
        <v>8061</v>
      </c>
      <c r="B5358" s="2" t="s">
        <v>210</v>
      </c>
      <c r="C5358" s="2" t="s">
        <v>8062</v>
      </c>
      <c r="D5358" s="2" t="s">
        <v>212</v>
      </c>
      <c r="E5358" s="2" t="s">
        <v>354</v>
      </c>
      <c r="F5358" s="3"/>
    </row>
    <row r="5359" spans="1:6">
      <c r="A5359" s="2" t="s">
        <v>8063</v>
      </c>
      <c r="B5359" s="2" t="s">
        <v>210</v>
      </c>
      <c r="C5359" s="2" t="s">
        <v>8064</v>
      </c>
      <c r="D5359" s="2" t="s">
        <v>212</v>
      </c>
      <c r="E5359" s="2" t="s">
        <v>349</v>
      </c>
      <c r="F5359" s="3"/>
    </row>
    <row r="5360" spans="1:6">
      <c r="A5360" s="2" t="s">
        <v>8065</v>
      </c>
      <c r="B5360" s="2" t="s">
        <v>210</v>
      </c>
      <c r="C5360" s="2" t="s">
        <v>8064</v>
      </c>
      <c r="D5360" s="2" t="s">
        <v>212</v>
      </c>
      <c r="E5360" s="2" t="s">
        <v>349</v>
      </c>
      <c r="F5360" s="3"/>
    </row>
    <row r="5361" spans="1:6">
      <c r="A5361" s="2" t="s">
        <v>8066</v>
      </c>
      <c r="B5361" s="2" t="s">
        <v>210</v>
      </c>
      <c r="C5361" s="2" t="s">
        <v>8064</v>
      </c>
      <c r="D5361" s="2" t="s">
        <v>212</v>
      </c>
      <c r="E5361" s="2" t="s">
        <v>349</v>
      </c>
      <c r="F5361" s="3"/>
    </row>
    <row r="5362" spans="1:6">
      <c r="A5362" s="2" t="s">
        <v>8067</v>
      </c>
      <c r="B5362" s="2" t="s">
        <v>210</v>
      </c>
      <c r="C5362" s="2" t="s">
        <v>8068</v>
      </c>
      <c r="D5362" s="2" t="s">
        <v>219</v>
      </c>
      <c r="E5362" s="2" t="s">
        <v>2269</v>
      </c>
      <c r="F5362" s="3"/>
    </row>
    <row r="5363" spans="1:6">
      <c r="A5363" s="2" t="s">
        <v>8069</v>
      </c>
      <c r="B5363" s="2" t="s">
        <v>210</v>
      </c>
      <c r="C5363" s="2" t="s">
        <v>8068</v>
      </c>
      <c r="D5363" s="2" t="s">
        <v>212</v>
      </c>
      <c r="E5363" s="2" t="s">
        <v>1283</v>
      </c>
      <c r="F5363" s="3"/>
    </row>
    <row r="5364" spans="1:6">
      <c r="A5364" s="2" t="s">
        <v>8070</v>
      </c>
      <c r="B5364" s="2" t="s">
        <v>210</v>
      </c>
      <c r="C5364" s="2" t="s">
        <v>8068</v>
      </c>
      <c r="D5364" s="2" t="s">
        <v>212</v>
      </c>
      <c r="E5364" s="2" t="s">
        <v>1283</v>
      </c>
      <c r="F5364" s="3"/>
    </row>
    <row r="5365" spans="1:6">
      <c r="A5365" s="2" t="s">
        <v>8071</v>
      </c>
      <c r="B5365" s="2" t="s">
        <v>210</v>
      </c>
      <c r="C5365" s="2" t="s">
        <v>8068</v>
      </c>
      <c r="D5365" s="2" t="s">
        <v>212</v>
      </c>
      <c r="E5365" s="2" t="s">
        <v>1359</v>
      </c>
      <c r="F5365" s="3"/>
    </row>
    <row r="5366" spans="1:6">
      <c r="A5366" s="2" t="s">
        <v>8072</v>
      </c>
      <c r="B5366" s="2" t="s">
        <v>210</v>
      </c>
      <c r="C5366" s="2" t="s">
        <v>8073</v>
      </c>
      <c r="D5366" s="2" t="s">
        <v>212</v>
      </c>
      <c r="E5366" s="2" t="s">
        <v>267</v>
      </c>
      <c r="F5366" s="3"/>
    </row>
    <row r="5367" spans="1:6">
      <c r="A5367" s="2" t="s">
        <v>8074</v>
      </c>
      <c r="B5367" s="2" t="s">
        <v>210</v>
      </c>
      <c r="C5367" s="2" t="s">
        <v>8075</v>
      </c>
      <c r="D5367" s="2" t="s">
        <v>212</v>
      </c>
      <c r="E5367" s="2" t="s">
        <v>267</v>
      </c>
      <c r="F5367" s="3"/>
    </row>
    <row r="5368" spans="1:6">
      <c r="A5368" s="2" t="s">
        <v>8076</v>
      </c>
      <c r="B5368" s="2" t="s">
        <v>210</v>
      </c>
      <c r="C5368" s="2" t="s">
        <v>8077</v>
      </c>
      <c r="D5368" s="2" t="s">
        <v>212</v>
      </c>
      <c r="E5368" s="2" t="s">
        <v>432</v>
      </c>
      <c r="F5368" s="3"/>
    </row>
    <row r="5369" spans="1:6">
      <c r="A5369" s="2" t="s">
        <v>8078</v>
      </c>
      <c r="B5369" s="2" t="s">
        <v>210</v>
      </c>
      <c r="C5369" s="2" t="s">
        <v>8077</v>
      </c>
      <c r="D5369" s="2" t="s">
        <v>219</v>
      </c>
      <c r="E5369" s="2" t="s">
        <v>432</v>
      </c>
      <c r="F5369" s="3"/>
    </row>
    <row r="5370" spans="1:6">
      <c r="A5370" s="2" t="s">
        <v>8079</v>
      </c>
      <c r="B5370" s="2" t="s">
        <v>210</v>
      </c>
      <c r="C5370" s="2" t="s">
        <v>8080</v>
      </c>
      <c r="D5370" s="2" t="s">
        <v>219</v>
      </c>
      <c r="E5370" s="2" t="s">
        <v>1623</v>
      </c>
      <c r="F5370" s="3"/>
    </row>
    <row r="5371" spans="1:6">
      <c r="A5371" s="2" t="s">
        <v>8081</v>
      </c>
      <c r="B5371" s="2" t="s">
        <v>210</v>
      </c>
      <c r="C5371" s="2" t="s">
        <v>8082</v>
      </c>
      <c r="D5371" s="2" t="s">
        <v>212</v>
      </c>
      <c r="E5371" s="2" t="s">
        <v>267</v>
      </c>
      <c r="F5371" s="3"/>
    </row>
    <row r="5372" spans="1:6">
      <c r="A5372" s="2" t="s">
        <v>1016</v>
      </c>
      <c r="B5372" s="2" t="s">
        <v>210</v>
      </c>
      <c r="C5372" s="2" t="s">
        <v>8083</v>
      </c>
      <c r="D5372" s="2" t="s">
        <v>212</v>
      </c>
      <c r="E5372" s="2" t="s">
        <v>1347</v>
      </c>
      <c r="F5372" s="3"/>
    </row>
    <row r="5373" spans="1:6">
      <c r="A5373" s="2" t="s">
        <v>1016</v>
      </c>
      <c r="B5373" s="2" t="s">
        <v>210</v>
      </c>
      <c r="C5373" s="2" t="s">
        <v>8083</v>
      </c>
      <c r="D5373" s="2" t="s">
        <v>212</v>
      </c>
      <c r="E5373" s="2" t="s">
        <v>1347</v>
      </c>
      <c r="F5373" s="3"/>
    </row>
    <row r="5374" spans="1:6">
      <c r="A5374" s="2" t="s">
        <v>8084</v>
      </c>
      <c r="B5374" s="2" t="s">
        <v>210</v>
      </c>
      <c r="C5374" s="2" t="s">
        <v>8085</v>
      </c>
      <c r="D5374" s="2" t="s">
        <v>219</v>
      </c>
      <c r="E5374" s="2" t="s">
        <v>1493</v>
      </c>
      <c r="F5374" s="3"/>
    </row>
    <row r="5375" spans="1:6">
      <c r="A5375" s="2" t="s">
        <v>8086</v>
      </c>
      <c r="B5375" s="2" t="s">
        <v>210</v>
      </c>
      <c r="C5375" s="2" t="s">
        <v>8087</v>
      </c>
      <c r="D5375" s="2" t="s">
        <v>219</v>
      </c>
      <c r="E5375" s="2" t="s">
        <v>396</v>
      </c>
      <c r="F5375" s="3"/>
    </row>
    <row r="5376" spans="1:6">
      <c r="A5376" s="2" t="s">
        <v>8088</v>
      </c>
      <c r="B5376" s="2" t="s">
        <v>210</v>
      </c>
      <c r="C5376" s="2" t="s">
        <v>8087</v>
      </c>
      <c r="D5376" s="2" t="s">
        <v>219</v>
      </c>
      <c r="E5376" s="2" t="s">
        <v>2455</v>
      </c>
      <c r="F5376" s="3"/>
    </row>
    <row r="5377" spans="1:6">
      <c r="A5377" s="2" t="s">
        <v>8089</v>
      </c>
      <c r="B5377" s="2" t="s">
        <v>210</v>
      </c>
      <c r="C5377" s="2" t="s">
        <v>8090</v>
      </c>
      <c r="D5377" s="2" t="s">
        <v>219</v>
      </c>
      <c r="E5377" s="2" t="s">
        <v>2455</v>
      </c>
      <c r="F5377" s="3"/>
    </row>
    <row r="5378" spans="1:6">
      <c r="A5378" s="2" t="s">
        <v>2896</v>
      </c>
      <c r="B5378" s="2" t="s">
        <v>210</v>
      </c>
      <c r="C5378" s="2" t="s">
        <v>8091</v>
      </c>
      <c r="D5378" s="2" t="s">
        <v>219</v>
      </c>
      <c r="E5378" s="2" t="s">
        <v>2898</v>
      </c>
      <c r="F5378" s="3"/>
    </row>
    <row r="5379" spans="1:6">
      <c r="A5379" s="2" t="s">
        <v>8092</v>
      </c>
      <c r="B5379" s="2" t="s">
        <v>210</v>
      </c>
      <c r="C5379" s="2" t="s">
        <v>8093</v>
      </c>
      <c r="D5379" s="2" t="s">
        <v>219</v>
      </c>
      <c r="E5379" s="2" t="s">
        <v>213</v>
      </c>
      <c r="F5379" s="3"/>
    </row>
    <row r="5380" spans="1:6">
      <c r="A5380" s="2" t="s">
        <v>8094</v>
      </c>
      <c r="B5380" s="2" t="s">
        <v>210</v>
      </c>
      <c r="C5380" s="2" t="s">
        <v>8095</v>
      </c>
      <c r="D5380" s="2" t="s">
        <v>212</v>
      </c>
      <c r="E5380" s="2" t="s">
        <v>267</v>
      </c>
      <c r="F5380" s="3"/>
    </row>
    <row r="5381" spans="1:6">
      <c r="A5381" s="2" t="s">
        <v>8096</v>
      </c>
      <c r="B5381" s="2" t="s">
        <v>210</v>
      </c>
      <c r="C5381" s="2" t="s">
        <v>8097</v>
      </c>
      <c r="D5381" s="2" t="s">
        <v>212</v>
      </c>
      <c r="E5381" s="2" t="s">
        <v>267</v>
      </c>
      <c r="F5381" s="3"/>
    </row>
    <row r="5382" spans="1:6">
      <c r="A5382" s="2" t="s">
        <v>8098</v>
      </c>
      <c r="B5382" s="2" t="s">
        <v>210</v>
      </c>
      <c r="C5382" s="2" t="s">
        <v>8099</v>
      </c>
      <c r="D5382" s="2" t="s">
        <v>219</v>
      </c>
      <c r="E5382" s="2" t="s">
        <v>1935</v>
      </c>
      <c r="F5382" s="3"/>
    </row>
    <row r="5383" spans="1:6">
      <c r="A5383" s="2" t="s">
        <v>8100</v>
      </c>
      <c r="B5383" s="2" t="s">
        <v>210</v>
      </c>
      <c r="C5383" s="2" t="s">
        <v>8099</v>
      </c>
      <c r="D5383" s="2" t="s">
        <v>219</v>
      </c>
      <c r="E5383" s="2" t="s">
        <v>1935</v>
      </c>
      <c r="F5383" s="3"/>
    </row>
    <row r="5384" spans="1:6">
      <c r="A5384" s="2" t="s">
        <v>8101</v>
      </c>
      <c r="B5384" s="2" t="s">
        <v>210</v>
      </c>
      <c r="C5384" s="2" t="s">
        <v>8102</v>
      </c>
      <c r="D5384" s="2" t="s">
        <v>219</v>
      </c>
      <c r="E5384" s="2" t="s">
        <v>1332</v>
      </c>
      <c r="F5384" s="3"/>
    </row>
    <row r="5385" spans="1:6">
      <c r="A5385" s="2" t="s">
        <v>8103</v>
      </c>
      <c r="B5385" s="2" t="s">
        <v>210</v>
      </c>
      <c r="C5385" s="2" t="s">
        <v>8104</v>
      </c>
      <c r="D5385" s="2" t="s">
        <v>219</v>
      </c>
      <c r="E5385" s="2" t="s">
        <v>2172</v>
      </c>
      <c r="F5385" s="3"/>
    </row>
    <row r="5386" spans="1:6">
      <c r="A5386" s="2" t="s">
        <v>8105</v>
      </c>
      <c r="B5386" s="2" t="s">
        <v>210</v>
      </c>
      <c r="C5386" s="2" t="s">
        <v>8106</v>
      </c>
      <c r="D5386" s="2" t="s">
        <v>212</v>
      </c>
      <c r="E5386" s="2" t="s">
        <v>2274</v>
      </c>
      <c r="F5386" s="3"/>
    </row>
    <row r="5387" spans="1:6">
      <c r="A5387" s="2" t="s">
        <v>1016</v>
      </c>
      <c r="B5387" s="2" t="s">
        <v>210</v>
      </c>
      <c r="C5387" s="2" t="s">
        <v>8107</v>
      </c>
      <c r="D5387" s="2" t="s">
        <v>212</v>
      </c>
      <c r="E5387" s="2" t="s">
        <v>1347</v>
      </c>
      <c r="F5387" s="3"/>
    </row>
    <row r="5388" spans="1:6">
      <c r="A5388" s="2" t="s">
        <v>1016</v>
      </c>
      <c r="B5388" s="2" t="s">
        <v>210</v>
      </c>
      <c r="C5388" s="2" t="s">
        <v>8107</v>
      </c>
      <c r="D5388" s="2" t="s">
        <v>212</v>
      </c>
      <c r="E5388" s="2" t="s">
        <v>1347</v>
      </c>
      <c r="F5388" s="3"/>
    </row>
    <row r="5389" spans="1:6">
      <c r="A5389" s="2" t="s">
        <v>1016</v>
      </c>
      <c r="B5389" s="2" t="s">
        <v>210</v>
      </c>
      <c r="C5389" s="2" t="s">
        <v>8107</v>
      </c>
      <c r="D5389" s="2" t="s">
        <v>212</v>
      </c>
      <c r="E5389" s="2" t="s">
        <v>1347</v>
      </c>
      <c r="F5389" s="3"/>
    </row>
    <row r="5390" spans="1:6">
      <c r="A5390" s="2" t="s">
        <v>1016</v>
      </c>
      <c r="B5390" s="2" t="s">
        <v>210</v>
      </c>
      <c r="C5390" s="2" t="s">
        <v>8107</v>
      </c>
      <c r="D5390" s="2" t="s">
        <v>219</v>
      </c>
      <c r="E5390" s="2" t="s">
        <v>1347</v>
      </c>
      <c r="F5390" s="3"/>
    </row>
    <row r="5391" spans="1:6">
      <c r="A5391" s="2" t="s">
        <v>1016</v>
      </c>
      <c r="B5391" s="2" t="s">
        <v>210</v>
      </c>
      <c r="C5391" s="2" t="s">
        <v>8107</v>
      </c>
      <c r="D5391" s="2" t="s">
        <v>212</v>
      </c>
      <c r="E5391" s="2" t="s">
        <v>1347</v>
      </c>
      <c r="F5391" s="3"/>
    </row>
    <row r="5392" spans="1:6">
      <c r="A5392" s="2" t="s">
        <v>8108</v>
      </c>
      <c r="B5392" s="2" t="s">
        <v>210</v>
      </c>
      <c r="C5392" s="2" t="s">
        <v>8109</v>
      </c>
      <c r="D5392" s="2" t="s">
        <v>212</v>
      </c>
      <c r="E5392" s="2" t="s">
        <v>454</v>
      </c>
      <c r="F5392" s="3"/>
    </row>
    <row r="5393" spans="1:6">
      <c r="A5393" s="2" t="s">
        <v>8110</v>
      </c>
      <c r="B5393" s="2" t="s">
        <v>210</v>
      </c>
      <c r="C5393" s="2" t="s">
        <v>8109</v>
      </c>
      <c r="D5393" s="2" t="s">
        <v>219</v>
      </c>
      <c r="E5393" s="2" t="s">
        <v>454</v>
      </c>
      <c r="F5393" s="3"/>
    </row>
    <row r="5394" spans="1:6">
      <c r="A5394" s="2" t="s">
        <v>8111</v>
      </c>
      <c r="B5394" s="2" t="s">
        <v>210</v>
      </c>
      <c r="C5394" s="2" t="s">
        <v>8109</v>
      </c>
      <c r="D5394" s="2" t="s">
        <v>212</v>
      </c>
      <c r="E5394" s="2" t="s">
        <v>454</v>
      </c>
      <c r="F5394" s="3"/>
    </row>
    <row r="5395" spans="1:6">
      <c r="A5395" s="2" t="s">
        <v>8112</v>
      </c>
      <c r="B5395" s="2" t="s">
        <v>210</v>
      </c>
      <c r="C5395" s="2" t="s">
        <v>8109</v>
      </c>
      <c r="D5395" s="2" t="s">
        <v>212</v>
      </c>
      <c r="E5395" s="2" t="s">
        <v>454</v>
      </c>
      <c r="F5395" s="3"/>
    </row>
    <row r="5396" spans="1:6">
      <c r="A5396" s="2" t="s">
        <v>8113</v>
      </c>
      <c r="B5396" s="2" t="s">
        <v>210</v>
      </c>
      <c r="C5396" s="2" t="s">
        <v>8109</v>
      </c>
      <c r="D5396" s="2" t="s">
        <v>212</v>
      </c>
      <c r="E5396" s="2" t="s">
        <v>454</v>
      </c>
      <c r="F5396" s="3"/>
    </row>
    <row r="5397" spans="1:6">
      <c r="A5397" s="2" t="s">
        <v>8114</v>
      </c>
      <c r="B5397" s="2" t="s">
        <v>210</v>
      </c>
      <c r="C5397" s="2" t="s">
        <v>8109</v>
      </c>
      <c r="D5397" s="2" t="s">
        <v>212</v>
      </c>
      <c r="E5397" s="2" t="s">
        <v>454</v>
      </c>
      <c r="F5397" s="3"/>
    </row>
    <row r="5398" spans="1:6">
      <c r="A5398" s="2" t="s">
        <v>8115</v>
      </c>
      <c r="B5398" s="2" t="s">
        <v>210</v>
      </c>
      <c r="C5398" s="2" t="s">
        <v>8109</v>
      </c>
      <c r="D5398" s="2" t="s">
        <v>212</v>
      </c>
      <c r="E5398" s="2" t="s">
        <v>454</v>
      </c>
      <c r="F5398" s="3"/>
    </row>
    <row r="5399" spans="1:6">
      <c r="A5399" s="2" t="s">
        <v>8116</v>
      </c>
      <c r="B5399" s="2" t="s">
        <v>210</v>
      </c>
      <c r="C5399" s="2" t="s">
        <v>8109</v>
      </c>
      <c r="D5399" s="2" t="s">
        <v>212</v>
      </c>
      <c r="E5399" s="2" t="s">
        <v>454</v>
      </c>
      <c r="F5399" s="3"/>
    </row>
    <row r="5400" spans="1:6">
      <c r="A5400" s="2" t="s">
        <v>8117</v>
      </c>
      <c r="B5400" s="2" t="s">
        <v>210</v>
      </c>
      <c r="C5400" s="2" t="s">
        <v>8109</v>
      </c>
      <c r="D5400" s="2" t="s">
        <v>219</v>
      </c>
      <c r="E5400" s="2" t="s">
        <v>454</v>
      </c>
      <c r="F5400" s="3"/>
    </row>
    <row r="5401" spans="1:6">
      <c r="A5401" s="2" t="s">
        <v>8118</v>
      </c>
      <c r="B5401" s="2" t="s">
        <v>210</v>
      </c>
      <c r="C5401" s="2" t="s">
        <v>8109</v>
      </c>
      <c r="D5401" s="2" t="s">
        <v>212</v>
      </c>
      <c r="E5401" s="2" t="s">
        <v>454</v>
      </c>
      <c r="F5401" s="3"/>
    </row>
    <row r="5402" spans="1:6">
      <c r="A5402" s="2" t="s">
        <v>8119</v>
      </c>
      <c r="B5402" s="2" t="s">
        <v>210</v>
      </c>
      <c r="C5402" s="2" t="s">
        <v>8109</v>
      </c>
      <c r="D5402" s="2" t="s">
        <v>212</v>
      </c>
      <c r="E5402" s="2" t="s">
        <v>454</v>
      </c>
      <c r="F5402" s="3"/>
    </row>
    <row r="5403" spans="1:6">
      <c r="A5403" s="2" t="s">
        <v>8120</v>
      </c>
      <c r="B5403" s="2" t="s">
        <v>210</v>
      </c>
      <c r="C5403" s="2" t="s">
        <v>8109</v>
      </c>
      <c r="D5403" s="2" t="s">
        <v>212</v>
      </c>
      <c r="E5403" s="2" t="s">
        <v>454</v>
      </c>
      <c r="F5403" s="3"/>
    </row>
    <row r="5404" spans="1:6">
      <c r="A5404" s="2" t="s">
        <v>8121</v>
      </c>
      <c r="B5404" s="2" t="s">
        <v>210</v>
      </c>
      <c r="C5404" s="2" t="s">
        <v>8109</v>
      </c>
      <c r="D5404" s="2" t="s">
        <v>212</v>
      </c>
      <c r="E5404" s="2" t="s">
        <v>454</v>
      </c>
      <c r="F5404" s="3"/>
    </row>
    <row r="5405" spans="1:6">
      <c r="A5405" s="2" t="s">
        <v>8122</v>
      </c>
      <c r="B5405" s="2" t="s">
        <v>210</v>
      </c>
      <c r="C5405" s="2" t="s">
        <v>8109</v>
      </c>
      <c r="D5405" s="2" t="s">
        <v>212</v>
      </c>
      <c r="E5405" s="2" t="s">
        <v>454</v>
      </c>
      <c r="F5405" s="3"/>
    </row>
    <row r="5406" spans="1:6">
      <c r="A5406" s="2" t="s">
        <v>8123</v>
      </c>
      <c r="B5406" s="2" t="s">
        <v>210</v>
      </c>
      <c r="C5406" s="2" t="s">
        <v>8109</v>
      </c>
      <c r="D5406" s="2" t="s">
        <v>212</v>
      </c>
      <c r="E5406" s="2" t="s">
        <v>454</v>
      </c>
      <c r="F5406" s="3"/>
    </row>
    <row r="5407" spans="1:6">
      <c r="A5407" s="2" t="s">
        <v>8124</v>
      </c>
      <c r="B5407" s="2" t="s">
        <v>210</v>
      </c>
      <c r="C5407" s="2" t="s">
        <v>8109</v>
      </c>
      <c r="D5407" s="2" t="s">
        <v>212</v>
      </c>
      <c r="E5407" s="2" t="s">
        <v>454</v>
      </c>
      <c r="F5407" s="3"/>
    </row>
    <row r="5408" spans="1:6">
      <c r="A5408" s="2" t="s">
        <v>8125</v>
      </c>
      <c r="B5408" s="2" t="s">
        <v>210</v>
      </c>
      <c r="C5408" s="2" t="s">
        <v>8126</v>
      </c>
      <c r="D5408" s="2" t="s">
        <v>219</v>
      </c>
      <c r="E5408" s="2" t="s">
        <v>2280</v>
      </c>
      <c r="F5408" s="3"/>
    </row>
    <row r="5409" spans="1:6">
      <c r="A5409" s="2" t="s">
        <v>8127</v>
      </c>
      <c r="B5409" s="2" t="s">
        <v>210</v>
      </c>
      <c r="C5409" s="2" t="s">
        <v>8128</v>
      </c>
      <c r="D5409" s="2" t="s">
        <v>219</v>
      </c>
      <c r="E5409" s="2" t="s">
        <v>386</v>
      </c>
      <c r="F5409" s="3"/>
    </row>
    <row r="5410" spans="1:6">
      <c r="A5410" s="2" t="s">
        <v>2030</v>
      </c>
      <c r="B5410" s="2" t="s">
        <v>210</v>
      </c>
      <c r="C5410" s="2" t="s">
        <v>8129</v>
      </c>
      <c r="D5410" s="2" t="s">
        <v>219</v>
      </c>
      <c r="E5410" s="2" t="s">
        <v>2037</v>
      </c>
      <c r="F5410" s="3"/>
    </row>
    <row r="5411" spans="1:6">
      <c r="A5411" s="2" t="s">
        <v>8130</v>
      </c>
      <c r="B5411" s="2" t="s">
        <v>210</v>
      </c>
      <c r="C5411" s="2" t="s">
        <v>8131</v>
      </c>
      <c r="D5411" s="2" t="s">
        <v>219</v>
      </c>
      <c r="E5411" s="2" t="s">
        <v>2172</v>
      </c>
      <c r="F5411" s="3"/>
    </row>
    <row r="5412" spans="1:6">
      <c r="A5412" s="2" t="s">
        <v>8132</v>
      </c>
      <c r="B5412" s="2" t="s">
        <v>210</v>
      </c>
      <c r="C5412" s="2" t="s">
        <v>8131</v>
      </c>
      <c r="D5412" s="2" t="s">
        <v>212</v>
      </c>
      <c r="E5412" s="2" t="s">
        <v>267</v>
      </c>
      <c r="F5412" s="3"/>
    </row>
    <row r="5413" spans="1:6">
      <c r="A5413" s="2" t="s">
        <v>8133</v>
      </c>
      <c r="B5413" s="2" t="s">
        <v>210</v>
      </c>
      <c r="C5413" s="2" t="s">
        <v>8134</v>
      </c>
      <c r="D5413" s="2" t="s">
        <v>212</v>
      </c>
      <c r="E5413" s="2" t="s">
        <v>1018</v>
      </c>
      <c r="F5413" s="3"/>
    </row>
    <row r="5414" spans="1:6">
      <c r="A5414" s="2" t="s">
        <v>8135</v>
      </c>
      <c r="B5414" s="2" t="s">
        <v>210</v>
      </c>
      <c r="C5414" s="2" t="s">
        <v>8134</v>
      </c>
      <c r="D5414" s="2" t="s">
        <v>212</v>
      </c>
      <c r="E5414" s="2" t="s">
        <v>1018</v>
      </c>
      <c r="F5414" s="3"/>
    </row>
    <row r="5415" spans="1:6">
      <c r="A5415" s="2" t="s">
        <v>8136</v>
      </c>
      <c r="B5415" s="2" t="s">
        <v>210</v>
      </c>
      <c r="C5415" s="2" t="s">
        <v>8134</v>
      </c>
      <c r="D5415" s="2" t="s">
        <v>212</v>
      </c>
      <c r="E5415" s="2" t="s">
        <v>1018</v>
      </c>
      <c r="F5415" s="3"/>
    </row>
    <row r="5416" spans="1:6">
      <c r="A5416" s="2" t="s">
        <v>2320</v>
      </c>
      <c r="B5416" s="2" t="s">
        <v>210</v>
      </c>
      <c r="C5416" s="2" t="s">
        <v>8134</v>
      </c>
      <c r="D5416" s="2" t="s">
        <v>219</v>
      </c>
      <c r="E5416" s="2" t="s">
        <v>1018</v>
      </c>
      <c r="F5416" s="3"/>
    </row>
    <row r="5417" spans="1:6">
      <c r="A5417" s="2" t="s">
        <v>8137</v>
      </c>
      <c r="B5417" s="2" t="s">
        <v>210</v>
      </c>
      <c r="C5417" s="2" t="s">
        <v>8134</v>
      </c>
      <c r="D5417" s="2" t="s">
        <v>212</v>
      </c>
      <c r="E5417" s="2" t="s">
        <v>1018</v>
      </c>
      <c r="F5417" s="3"/>
    </row>
    <row r="5418" spans="1:6">
      <c r="A5418" s="2" t="s">
        <v>4999</v>
      </c>
      <c r="B5418" s="2" t="s">
        <v>210</v>
      </c>
      <c r="C5418" s="2" t="s">
        <v>8134</v>
      </c>
      <c r="D5418" s="2" t="s">
        <v>219</v>
      </c>
      <c r="E5418" s="2" t="s">
        <v>1018</v>
      </c>
      <c r="F5418" s="3"/>
    </row>
    <row r="5419" spans="1:6">
      <c r="A5419" s="2" t="s">
        <v>8138</v>
      </c>
      <c r="B5419" s="2" t="s">
        <v>210</v>
      </c>
      <c r="C5419" s="2" t="s">
        <v>8134</v>
      </c>
      <c r="D5419" s="2" t="s">
        <v>212</v>
      </c>
      <c r="E5419" s="2" t="s">
        <v>1018</v>
      </c>
      <c r="F5419" s="3"/>
    </row>
    <row r="5420" spans="1:6">
      <c r="A5420" s="2" t="s">
        <v>8139</v>
      </c>
      <c r="B5420" s="2" t="s">
        <v>210</v>
      </c>
      <c r="C5420" s="2" t="s">
        <v>8134</v>
      </c>
      <c r="D5420" s="2" t="s">
        <v>212</v>
      </c>
      <c r="E5420" s="2" t="s">
        <v>1018</v>
      </c>
      <c r="F5420" s="3"/>
    </row>
    <row r="5421" spans="1:6">
      <c r="A5421" s="2" t="s">
        <v>7528</v>
      </c>
      <c r="B5421" s="2" t="s">
        <v>210</v>
      </c>
      <c r="C5421" s="2" t="s">
        <v>8134</v>
      </c>
      <c r="D5421" s="2" t="s">
        <v>219</v>
      </c>
      <c r="E5421" s="2" t="s">
        <v>1018</v>
      </c>
      <c r="F5421" s="3"/>
    </row>
    <row r="5422" spans="1:6">
      <c r="A5422" s="2" t="s">
        <v>8140</v>
      </c>
      <c r="B5422" s="2" t="s">
        <v>210</v>
      </c>
      <c r="C5422" s="2" t="s">
        <v>8141</v>
      </c>
      <c r="D5422" s="2" t="s">
        <v>212</v>
      </c>
      <c r="E5422" s="2" t="s">
        <v>432</v>
      </c>
      <c r="F5422" s="3"/>
    </row>
    <row r="5423" spans="1:6">
      <c r="A5423" s="2" t="s">
        <v>8142</v>
      </c>
      <c r="B5423" s="2" t="s">
        <v>210</v>
      </c>
      <c r="C5423" s="2" t="s">
        <v>8143</v>
      </c>
      <c r="D5423" s="2" t="s">
        <v>219</v>
      </c>
      <c r="E5423" s="2" t="s">
        <v>4678</v>
      </c>
      <c r="F5423" s="3"/>
    </row>
    <row r="5424" spans="1:6">
      <c r="A5424" s="2" t="s">
        <v>8144</v>
      </c>
      <c r="B5424" s="2" t="s">
        <v>210</v>
      </c>
      <c r="C5424" s="2" t="s">
        <v>8145</v>
      </c>
      <c r="D5424" s="2" t="s">
        <v>212</v>
      </c>
      <c r="E5424" s="2" t="s">
        <v>454</v>
      </c>
      <c r="F5424" s="3"/>
    </row>
    <row r="5425" spans="1:6">
      <c r="A5425" s="2" t="s">
        <v>8146</v>
      </c>
      <c r="B5425" s="2" t="s">
        <v>210</v>
      </c>
      <c r="C5425" s="2" t="s">
        <v>8145</v>
      </c>
      <c r="D5425" s="2" t="s">
        <v>212</v>
      </c>
      <c r="E5425" s="2" t="s">
        <v>454</v>
      </c>
      <c r="F5425" s="3"/>
    </row>
    <row r="5426" spans="1:6">
      <c r="A5426" s="2" t="s">
        <v>8147</v>
      </c>
      <c r="B5426" s="2" t="s">
        <v>210</v>
      </c>
      <c r="C5426" s="2" t="s">
        <v>8145</v>
      </c>
      <c r="D5426" s="2" t="s">
        <v>212</v>
      </c>
      <c r="E5426" s="2" t="s">
        <v>454</v>
      </c>
      <c r="F5426" s="3"/>
    </row>
    <row r="5427" spans="1:6">
      <c r="A5427" s="2" t="s">
        <v>8148</v>
      </c>
      <c r="B5427" s="2" t="s">
        <v>210</v>
      </c>
      <c r="C5427" s="2" t="s">
        <v>8145</v>
      </c>
      <c r="D5427" s="2" t="s">
        <v>212</v>
      </c>
      <c r="E5427" s="2" t="s">
        <v>454</v>
      </c>
      <c r="F5427" s="3"/>
    </row>
    <row r="5428" spans="1:6">
      <c r="A5428" s="2" t="s">
        <v>8149</v>
      </c>
      <c r="B5428" s="2" t="s">
        <v>210</v>
      </c>
      <c r="C5428" s="2" t="s">
        <v>8145</v>
      </c>
      <c r="D5428" s="2" t="s">
        <v>212</v>
      </c>
      <c r="E5428" s="2" t="s">
        <v>454</v>
      </c>
      <c r="F5428" s="3"/>
    </row>
    <row r="5429" spans="1:6">
      <c r="A5429" s="2" t="s">
        <v>8150</v>
      </c>
      <c r="B5429" s="2" t="s">
        <v>210</v>
      </c>
      <c r="C5429" s="2" t="s">
        <v>8145</v>
      </c>
      <c r="D5429" s="2" t="s">
        <v>212</v>
      </c>
      <c r="E5429" s="2" t="s">
        <v>454</v>
      </c>
      <c r="F5429" s="3"/>
    </row>
    <row r="5430" spans="1:6">
      <c r="A5430" s="2" t="s">
        <v>8151</v>
      </c>
      <c r="B5430" s="2" t="s">
        <v>210</v>
      </c>
      <c r="C5430" s="2" t="s">
        <v>8152</v>
      </c>
      <c r="D5430" s="2" t="s">
        <v>219</v>
      </c>
      <c r="E5430" s="2" t="s">
        <v>1493</v>
      </c>
      <c r="F5430" s="3"/>
    </row>
    <row r="5431" spans="1:6">
      <c r="A5431" s="2" t="s">
        <v>8153</v>
      </c>
      <c r="B5431" s="2" t="s">
        <v>210</v>
      </c>
      <c r="C5431" s="2" t="s">
        <v>8154</v>
      </c>
      <c r="D5431" s="2" t="s">
        <v>212</v>
      </c>
      <c r="E5431" s="2" t="s">
        <v>479</v>
      </c>
      <c r="F5431" s="3"/>
    </row>
    <row r="5432" spans="1:6">
      <c r="A5432" s="2" t="s">
        <v>8155</v>
      </c>
      <c r="B5432" s="2" t="s">
        <v>210</v>
      </c>
      <c r="C5432" s="2" t="s">
        <v>8154</v>
      </c>
      <c r="D5432" s="2" t="s">
        <v>219</v>
      </c>
      <c r="E5432" s="2" t="s">
        <v>386</v>
      </c>
      <c r="F5432" s="3"/>
    </row>
    <row r="5433" spans="1:6">
      <c r="A5433" s="2" t="s">
        <v>8156</v>
      </c>
      <c r="B5433" s="2" t="s">
        <v>210</v>
      </c>
      <c r="C5433" s="2" t="s">
        <v>8157</v>
      </c>
      <c r="D5433" s="2" t="s">
        <v>219</v>
      </c>
      <c r="E5433" s="2" t="s">
        <v>2280</v>
      </c>
      <c r="F5433" s="3"/>
    </row>
    <row r="5434" spans="1:6">
      <c r="A5434" s="2"/>
      <c r="B5434" s="2" t="s">
        <v>210</v>
      </c>
      <c r="C5434" s="2" t="s">
        <v>8158</v>
      </c>
      <c r="D5434" s="2" t="s">
        <v>212</v>
      </c>
      <c r="E5434" s="2" t="s">
        <v>118</v>
      </c>
      <c r="F5434" s="3"/>
    </row>
    <row r="5435" spans="1:6">
      <c r="A5435" s="2" t="s">
        <v>8159</v>
      </c>
      <c r="B5435" s="2" t="s">
        <v>210</v>
      </c>
      <c r="C5435" s="2" t="s">
        <v>8160</v>
      </c>
      <c r="D5435" s="2" t="s">
        <v>212</v>
      </c>
      <c r="E5435" s="2" t="s">
        <v>1354</v>
      </c>
      <c r="F5435" s="3"/>
    </row>
    <row r="5436" spans="1:6">
      <c r="A5436" s="2"/>
      <c r="B5436" s="2" t="s">
        <v>210</v>
      </c>
      <c r="C5436" s="2" t="s">
        <v>8161</v>
      </c>
      <c r="D5436" s="2" t="s">
        <v>586</v>
      </c>
      <c r="E5436" s="2" t="s">
        <v>7110</v>
      </c>
      <c r="F5436" s="3"/>
    </row>
    <row r="5437" spans="1:6">
      <c r="A5437" s="2"/>
      <c r="B5437" s="2" t="s">
        <v>210</v>
      </c>
      <c r="C5437" s="2" t="s">
        <v>8162</v>
      </c>
      <c r="D5437" s="2" t="s">
        <v>586</v>
      </c>
      <c r="E5437" s="2" t="s">
        <v>5442</v>
      </c>
      <c r="F5437" s="3"/>
    </row>
    <row r="5438" spans="1:6">
      <c r="A5438" s="2"/>
      <c r="B5438" s="2" t="s">
        <v>210</v>
      </c>
      <c r="C5438" s="2" t="s">
        <v>8163</v>
      </c>
      <c r="D5438" s="2" t="s">
        <v>586</v>
      </c>
      <c r="E5438" s="2" t="s">
        <v>5442</v>
      </c>
      <c r="F5438" s="3"/>
    </row>
    <row r="5439" spans="1:6">
      <c r="A5439" s="2"/>
      <c r="B5439" s="2" t="s">
        <v>210</v>
      </c>
      <c r="C5439" s="2" t="s">
        <v>8164</v>
      </c>
      <c r="D5439" s="2" t="s">
        <v>586</v>
      </c>
      <c r="E5439" s="2" t="s">
        <v>5442</v>
      </c>
      <c r="F5439" s="3"/>
    </row>
    <row r="5440" spans="1:6">
      <c r="A5440" s="2"/>
      <c r="B5440" s="2" t="s">
        <v>210</v>
      </c>
      <c r="C5440" s="2" t="s">
        <v>8165</v>
      </c>
      <c r="D5440" s="2" t="s">
        <v>212</v>
      </c>
      <c r="E5440" s="2" t="s">
        <v>118</v>
      </c>
      <c r="F5440" s="3"/>
    </row>
    <row r="5441" spans="1:6">
      <c r="A5441" s="2"/>
      <c r="B5441" s="2" t="s">
        <v>210</v>
      </c>
      <c r="C5441" s="2" t="s">
        <v>8166</v>
      </c>
      <c r="D5441" s="2" t="s">
        <v>212</v>
      </c>
      <c r="E5441" s="2" t="s">
        <v>118</v>
      </c>
      <c r="F5441" s="3"/>
    </row>
    <row r="5442" spans="1:6">
      <c r="A5442" s="2"/>
      <c r="B5442" s="2" t="s">
        <v>210</v>
      </c>
      <c r="C5442" s="2" t="s">
        <v>8167</v>
      </c>
      <c r="D5442" s="2" t="s">
        <v>212</v>
      </c>
      <c r="E5442" s="2" t="s">
        <v>118</v>
      </c>
      <c r="F5442" s="3"/>
    </row>
    <row r="5443" spans="1:6">
      <c r="A5443" s="2"/>
      <c r="B5443" s="2" t="s">
        <v>210</v>
      </c>
      <c r="C5443" s="2" t="s">
        <v>8168</v>
      </c>
      <c r="D5443" s="2" t="s">
        <v>212</v>
      </c>
      <c r="E5443" s="2" t="s">
        <v>118</v>
      </c>
      <c r="F5443" s="3"/>
    </row>
    <row r="5444" spans="1:6">
      <c r="A5444" s="2"/>
      <c r="B5444" s="2" t="s">
        <v>210</v>
      </c>
      <c r="C5444" s="2" t="s">
        <v>8168</v>
      </c>
      <c r="D5444" s="2" t="s">
        <v>212</v>
      </c>
      <c r="E5444" s="2" t="s">
        <v>118</v>
      </c>
      <c r="F5444" s="3"/>
    </row>
    <row r="5445" spans="1:6">
      <c r="A5445" s="2"/>
      <c r="B5445" s="2" t="s">
        <v>210</v>
      </c>
      <c r="C5445" s="2" t="s">
        <v>8169</v>
      </c>
      <c r="D5445" s="2" t="s">
        <v>212</v>
      </c>
      <c r="E5445" s="2" t="s">
        <v>118</v>
      </c>
      <c r="F5445" s="3"/>
    </row>
    <row r="5446" spans="1:6">
      <c r="A5446" s="2" t="s">
        <v>8170</v>
      </c>
      <c r="B5446" s="2" t="s">
        <v>210</v>
      </c>
      <c r="C5446" s="2" t="s">
        <v>8171</v>
      </c>
      <c r="D5446" s="2" t="s">
        <v>212</v>
      </c>
      <c r="E5446" s="2" t="s">
        <v>396</v>
      </c>
      <c r="F5446" s="3"/>
    </row>
    <row r="5447" spans="1:6">
      <c r="A5447" s="2"/>
      <c r="B5447" s="2" t="s">
        <v>210</v>
      </c>
      <c r="C5447" s="2" t="s">
        <v>8172</v>
      </c>
      <c r="D5447" s="2" t="s">
        <v>212</v>
      </c>
      <c r="E5447" s="2" t="s">
        <v>118</v>
      </c>
      <c r="F5447" s="3"/>
    </row>
    <row r="5448" spans="1:6">
      <c r="A5448" s="2"/>
      <c r="B5448" s="2" t="s">
        <v>210</v>
      </c>
      <c r="C5448" s="2" t="s">
        <v>8173</v>
      </c>
      <c r="D5448" s="2" t="s">
        <v>212</v>
      </c>
      <c r="E5448" s="2" t="s">
        <v>118</v>
      </c>
      <c r="F5448" s="3"/>
    </row>
    <row r="5449" spans="1:6">
      <c r="A5449" s="2"/>
      <c r="B5449" s="2" t="s">
        <v>210</v>
      </c>
      <c r="C5449" s="2" t="s">
        <v>8173</v>
      </c>
      <c r="D5449" s="2" t="s">
        <v>212</v>
      </c>
      <c r="E5449" s="2" t="s">
        <v>118</v>
      </c>
      <c r="F5449" s="3"/>
    </row>
    <row r="5450" spans="1:6">
      <c r="A5450" s="2"/>
      <c r="B5450" s="2" t="s">
        <v>210</v>
      </c>
      <c r="C5450" s="2" t="s">
        <v>8173</v>
      </c>
      <c r="D5450" s="2" t="s">
        <v>212</v>
      </c>
      <c r="E5450" s="2" t="s">
        <v>118</v>
      </c>
      <c r="F5450" s="3"/>
    </row>
    <row r="5451" spans="1:6">
      <c r="A5451" s="2"/>
      <c r="B5451" s="2" t="s">
        <v>210</v>
      </c>
      <c r="C5451" s="2" t="s">
        <v>8173</v>
      </c>
      <c r="D5451" s="2" t="s">
        <v>212</v>
      </c>
      <c r="E5451" s="2" t="s">
        <v>118</v>
      </c>
      <c r="F5451" s="3"/>
    </row>
    <row r="5452" spans="1:6">
      <c r="A5452" s="2"/>
      <c r="B5452" s="2" t="s">
        <v>210</v>
      </c>
      <c r="C5452" s="2" t="s">
        <v>8173</v>
      </c>
      <c r="D5452" s="2" t="s">
        <v>212</v>
      </c>
      <c r="E5452" s="2" t="s">
        <v>118</v>
      </c>
      <c r="F5452" s="3"/>
    </row>
    <row r="5453" spans="1:6">
      <c r="A5453" s="2"/>
      <c r="B5453" s="2" t="s">
        <v>210</v>
      </c>
      <c r="C5453" s="2" t="s">
        <v>8173</v>
      </c>
      <c r="D5453" s="2" t="s">
        <v>212</v>
      </c>
      <c r="E5453" s="2" t="s">
        <v>118</v>
      </c>
      <c r="F5453" s="3"/>
    </row>
    <row r="5454" spans="1:6">
      <c r="A5454" s="2"/>
      <c r="B5454" s="2" t="s">
        <v>210</v>
      </c>
      <c r="C5454" s="2" t="s">
        <v>8173</v>
      </c>
      <c r="D5454" s="2" t="s">
        <v>212</v>
      </c>
      <c r="E5454" s="2" t="s">
        <v>118</v>
      </c>
      <c r="F5454" s="3"/>
    </row>
    <row r="5455" spans="1:6">
      <c r="A5455" s="2"/>
      <c r="B5455" s="2" t="s">
        <v>210</v>
      </c>
      <c r="C5455" s="2" t="s">
        <v>8173</v>
      </c>
      <c r="D5455" s="2" t="s">
        <v>212</v>
      </c>
      <c r="E5455" s="2" t="s">
        <v>118</v>
      </c>
      <c r="F5455" s="3"/>
    </row>
    <row r="5456" spans="1:6">
      <c r="A5456" s="2"/>
      <c r="B5456" s="2" t="s">
        <v>210</v>
      </c>
      <c r="C5456" s="2" t="s">
        <v>8173</v>
      </c>
      <c r="D5456" s="2" t="s">
        <v>212</v>
      </c>
      <c r="E5456" s="2" t="s">
        <v>118</v>
      </c>
      <c r="F5456" s="3"/>
    </row>
    <row r="5457" spans="1:6">
      <c r="A5457" s="2"/>
      <c r="B5457" s="2" t="s">
        <v>210</v>
      </c>
      <c r="C5457" s="2" t="s">
        <v>8173</v>
      </c>
      <c r="D5457" s="2" t="s">
        <v>212</v>
      </c>
      <c r="E5457" s="2" t="s">
        <v>118</v>
      </c>
      <c r="F5457" s="3"/>
    </row>
    <row r="5458" spans="1:6">
      <c r="A5458" s="2"/>
      <c r="B5458" s="2" t="s">
        <v>210</v>
      </c>
      <c r="C5458" s="2" t="s">
        <v>8173</v>
      </c>
      <c r="D5458" s="2" t="s">
        <v>212</v>
      </c>
      <c r="E5458" s="2" t="s">
        <v>118</v>
      </c>
      <c r="F5458" s="3"/>
    </row>
    <row r="5459" spans="1:6">
      <c r="A5459" s="2"/>
      <c r="B5459" s="2" t="s">
        <v>210</v>
      </c>
      <c r="C5459" s="2" t="s">
        <v>8173</v>
      </c>
      <c r="D5459" s="2" t="s">
        <v>212</v>
      </c>
      <c r="E5459" s="2" t="s">
        <v>118</v>
      </c>
      <c r="F5459" s="3"/>
    </row>
    <row r="5460" spans="1:6">
      <c r="A5460" s="2"/>
      <c r="B5460" s="2" t="s">
        <v>210</v>
      </c>
      <c r="C5460" s="2" t="s">
        <v>8173</v>
      </c>
      <c r="D5460" s="2" t="s">
        <v>212</v>
      </c>
      <c r="E5460" s="2" t="s">
        <v>118</v>
      </c>
      <c r="F5460" s="3"/>
    </row>
    <row r="5461" spans="1:6">
      <c r="A5461" s="2"/>
      <c r="B5461" s="2" t="s">
        <v>210</v>
      </c>
      <c r="C5461" s="2" t="s">
        <v>8173</v>
      </c>
      <c r="D5461" s="2" t="s">
        <v>212</v>
      </c>
      <c r="E5461" s="2" t="s">
        <v>118</v>
      </c>
      <c r="F5461" s="3"/>
    </row>
    <row r="5462" spans="1:6">
      <c r="A5462" s="2"/>
      <c r="B5462" s="2" t="s">
        <v>210</v>
      </c>
      <c r="C5462" s="2" t="s">
        <v>8174</v>
      </c>
      <c r="D5462" s="2" t="s">
        <v>212</v>
      </c>
      <c r="E5462" s="2" t="s">
        <v>118</v>
      </c>
      <c r="F5462" s="3"/>
    </row>
    <row r="5463" spans="1:6">
      <c r="A5463" s="2"/>
      <c r="B5463" s="2" t="s">
        <v>210</v>
      </c>
      <c r="C5463" s="2" t="s">
        <v>8175</v>
      </c>
      <c r="D5463" s="2" t="s">
        <v>212</v>
      </c>
      <c r="E5463" s="2" t="s">
        <v>118</v>
      </c>
      <c r="F5463" s="3"/>
    </row>
    <row r="5464" spans="1:6">
      <c r="A5464" s="2"/>
      <c r="B5464" s="2" t="s">
        <v>210</v>
      </c>
      <c r="C5464" s="2" t="s">
        <v>8176</v>
      </c>
      <c r="D5464" s="2" t="s">
        <v>212</v>
      </c>
      <c r="E5464" s="2" t="s">
        <v>118</v>
      </c>
      <c r="F5464" s="3"/>
    </row>
    <row r="5465" spans="1:6">
      <c r="A5465" s="2"/>
      <c r="B5465" s="2" t="s">
        <v>210</v>
      </c>
      <c r="C5465" s="2" t="s">
        <v>8177</v>
      </c>
      <c r="D5465" s="2" t="s">
        <v>212</v>
      </c>
      <c r="E5465" s="2" t="s">
        <v>118</v>
      </c>
      <c r="F5465" s="3"/>
    </row>
    <row r="5466" spans="1:6">
      <c r="A5466" s="2"/>
      <c r="B5466" s="2" t="s">
        <v>210</v>
      </c>
      <c r="C5466" s="2" t="s">
        <v>8178</v>
      </c>
      <c r="D5466" s="2" t="s">
        <v>212</v>
      </c>
      <c r="E5466" s="2" t="s">
        <v>118</v>
      </c>
      <c r="F5466" s="3"/>
    </row>
    <row r="5467" spans="1:6">
      <c r="A5467" s="2"/>
      <c r="B5467" s="2" t="s">
        <v>210</v>
      </c>
      <c r="C5467" s="2" t="s">
        <v>8179</v>
      </c>
      <c r="D5467" s="2" t="s">
        <v>212</v>
      </c>
      <c r="E5467" s="2" t="s">
        <v>118</v>
      </c>
      <c r="F5467" s="3"/>
    </row>
    <row r="5468" spans="1:6">
      <c r="A5468" s="2"/>
      <c r="B5468" s="2" t="s">
        <v>210</v>
      </c>
      <c r="C5468" s="2" t="s">
        <v>8180</v>
      </c>
      <c r="D5468" s="2" t="s">
        <v>212</v>
      </c>
      <c r="E5468" s="2" t="s">
        <v>118</v>
      </c>
      <c r="F5468" s="3"/>
    </row>
    <row r="5469" spans="1:6">
      <c r="A5469" s="2"/>
      <c r="B5469" s="2" t="s">
        <v>210</v>
      </c>
      <c r="C5469" s="2" t="s">
        <v>8181</v>
      </c>
      <c r="D5469" s="2" t="s">
        <v>212</v>
      </c>
      <c r="E5469" s="2" t="s">
        <v>118</v>
      </c>
      <c r="F5469" s="3"/>
    </row>
    <row r="5470" spans="1:6">
      <c r="A5470" s="2"/>
      <c r="B5470" s="2" t="s">
        <v>210</v>
      </c>
      <c r="C5470" s="2" t="s">
        <v>8181</v>
      </c>
      <c r="D5470" s="2" t="s">
        <v>212</v>
      </c>
      <c r="E5470" s="2" t="s">
        <v>118</v>
      </c>
      <c r="F5470" s="3"/>
    </row>
    <row r="5471" spans="1:6">
      <c r="A5471" s="2"/>
      <c r="B5471" s="2" t="s">
        <v>210</v>
      </c>
      <c r="C5471" s="2" t="s">
        <v>8181</v>
      </c>
      <c r="D5471" s="2" t="s">
        <v>212</v>
      </c>
      <c r="E5471" s="2" t="s">
        <v>118</v>
      </c>
      <c r="F5471" s="3"/>
    </row>
    <row r="5472" spans="1:6">
      <c r="A5472" s="2"/>
      <c r="B5472" s="2" t="s">
        <v>210</v>
      </c>
      <c r="C5472" s="2" t="s">
        <v>8181</v>
      </c>
      <c r="D5472" s="2" t="s">
        <v>212</v>
      </c>
      <c r="E5472" s="2" t="s">
        <v>118</v>
      </c>
      <c r="F5472" s="3"/>
    </row>
    <row r="5473" spans="1:6">
      <c r="A5473" s="2"/>
      <c r="B5473" s="2" t="s">
        <v>210</v>
      </c>
      <c r="C5473" s="2" t="s">
        <v>8181</v>
      </c>
      <c r="D5473" s="2" t="s">
        <v>212</v>
      </c>
      <c r="E5473" s="2" t="s">
        <v>118</v>
      </c>
      <c r="F5473" s="3"/>
    </row>
    <row r="5474" spans="1:6">
      <c r="A5474" s="2"/>
      <c r="B5474" s="2" t="s">
        <v>210</v>
      </c>
      <c r="C5474" s="2" t="s">
        <v>8182</v>
      </c>
      <c r="D5474" s="2" t="s">
        <v>212</v>
      </c>
      <c r="E5474" s="2" t="s">
        <v>118</v>
      </c>
      <c r="F5474" s="3"/>
    </row>
    <row r="5475" spans="1:6">
      <c r="A5475" s="2"/>
      <c r="B5475" s="2" t="s">
        <v>210</v>
      </c>
      <c r="C5475" s="2" t="s">
        <v>8182</v>
      </c>
      <c r="D5475" s="2" t="s">
        <v>212</v>
      </c>
      <c r="E5475" s="2" t="s">
        <v>118</v>
      </c>
      <c r="F5475" s="3"/>
    </row>
    <row r="5476" spans="1:6">
      <c r="A5476" s="2"/>
      <c r="B5476" s="2" t="s">
        <v>210</v>
      </c>
      <c r="C5476" s="2" t="s">
        <v>8183</v>
      </c>
      <c r="D5476" s="2" t="s">
        <v>212</v>
      </c>
      <c r="E5476" s="2" t="s">
        <v>118</v>
      </c>
      <c r="F5476" s="3"/>
    </row>
    <row r="5477" spans="1:6">
      <c r="A5477" s="2"/>
      <c r="B5477" s="2" t="s">
        <v>210</v>
      </c>
      <c r="C5477" s="2" t="s">
        <v>8183</v>
      </c>
      <c r="D5477" s="2" t="s">
        <v>212</v>
      </c>
      <c r="E5477" s="2" t="s">
        <v>118</v>
      </c>
      <c r="F5477" s="3"/>
    </row>
    <row r="5478" spans="1:6">
      <c r="A5478" s="2"/>
      <c r="B5478" s="2" t="s">
        <v>210</v>
      </c>
      <c r="C5478" s="2" t="s">
        <v>8183</v>
      </c>
      <c r="D5478" s="2" t="s">
        <v>212</v>
      </c>
      <c r="E5478" s="2" t="s">
        <v>118</v>
      </c>
      <c r="F5478" s="3"/>
    </row>
    <row r="5479" spans="1:6">
      <c r="A5479" s="2"/>
      <c r="B5479" s="2" t="s">
        <v>210</v>
      </c>
      <c r="C5479" s="2" t="s">
        <v>8183</v>
      </c>
      <c r="D5479" s="2" t="s">
        <v>212</v>
      </c>
      <c r="E5479" s="2" t="s">
        <v>118</v>
      </c>
      <c r="F5479" s="3"/>
    </row>
    <row r="5480" spans="1:6">
      <c r="A5480" s="2"/>
      <c r="B5480" s="2" t="s">
        <v>210</v>
      </c>
      <c r="C5480" s="2" t="s">
        <v>8184</v>
      </c>
      <c r="D5480" s="2" t="s">
        <v>212</v>
      </c>
      <c r="E5480" s="2" t="s">
        <v>118</v>
      </c>
      <c r="F5480" s="3"/>
    </row>
    <row r="5481" spans="1:6">
      <c r="A5481" s="2"/>
      <c r="B5481" s="2" t="s">
        <v>210</v>
      </c>
      <c r="C5481" s="2" t="s">
        <v>8184</v>
      </c>
      <c r="D5481" s="2" t="s">
        <v>212</v>
      </c>
      <c r="E5481" s="2" t="s">
        <v>118</v>
      </c>
      <c r="F5481" s="3"/>
    </row>
    <row r="5482" spans="1:6">
      <c r="A5482" s="2"/>
      <c r="B5482" s="2" t="s">
        <v>210</v>
      </c>
      <c r="C5482" s="2" t="s">
        <v>8184</v>
      </c>
      <c r="D5482" s="2" t="s">
        <v>212</v>
      </c>
      <c r="E5482" s="2" t="s">
        <v>118</v>
      </c>
      <c r="F5482" s="3"/>
    </row>
    <row r="5483" spans="1:6">
      <c r="A5483" s="2"/>
      <c r="B5483" s="2" t="s">
        <v>210</v>
      </c>
      <c r="C5483" s="2" t="s">
        <v>8185</v>
      </c>
      <c r="D5483" s="2" t="s">
        <v>212</v>
      </c>
      <c r="E5483" s="2" t="s">
        <v>118</v>
      </c>
      <c r="F5483" s="3"/>
    </row>
    <row r="5484" spans="1:6">
      <c r="A5484" s="2"/>
      <c r="B5484" s="2" t="s">
        <v>210</v>
      </c>
      <c r="C5484" s="2" t="s">
        <v>8185</v>
      </c>
      <c r="D5484" s="2" t="s">
        <v>212</v>
      </c>
      <c r="E5484" s="2" t="s">
        <v>118</v>
      </c>
      <c r="F5484" s="3"/>
    </row>
    <row r="5485" spans="1:6">
      <c r="A5485" s="2"/>
      <c r="B5485" s="2" t="s">
        <v>210</v>
      </c>
      <c r="C5485" s="2" t="s">
        <v>8186</v>
      </c>
      <c r="D5485" s="2" t="s">
        <v>212</v>
      </c>
      <c r="E5485" s="2" t="s">
        <v>118</v>
      </c>
      <c r="F5485" s="3"/>
    </row>
    <row r="5486" spans="1:6">
      <c r="A5486" s="2"/>
      <c r="B5486" s="2" t="s">
        <v>210</v>
      </c>
      <c r="C5486" s="2" t="s">
        <v>8186</v>
      </c>
      <c r="D5486" s="2" t="s">
        <v>212</v>
      </c>
      <c r="E5486" s="2" t="s">
        <v>118</v>
      </c>
      <c r="F5486" s="3"/>
    </row>
    <row r="5487" spans="1:6">
      <c r="A5487" s="2"/>
      <c r="B5487" s="2" t="s">
        <v>210</v>
      </c>
      <c r="C5487" s="2" t="s">
        <v>8186</v>
      </c>
      <c r="D5487" s="2" t="s">
        <v>212</v>
      </c>
      <c r="E5487" s="2" t="s">
        <v>118</v>
      </c>
      <c r="F5487" s="3"/>
    </row>
    <row r="5488" spans="1:6">
      <c r="A5488" s="2"/>
      <c r="B5488" s="2" t="s">
        <v>210</v>
      </c>
      <c r="C5488" s="2" t="s">
        <v>8187</v>
      </c>
      <c r="D5488" s="2" t="s">
        <v>212</v>
      </c>
      <c r="E5488" s="2" t="s">
        <v>118</v>
      </c>
      <c r="F5488" s="3"/>
    </row>
    <row r="5489" spans="1:6">
      <c r="A5489" s="2"/>
      <c r="B5489" s="2" t="s">
        <v>210</v>
      </c>
      <c r="C5489" s="2" t="s">
        <v>8187</v>
      </c>
      <c r="D5489" s="2" t="s">
        <v>212</v>
      </c>
      <c r="E5489" s="2" t="s">
        <v>118</v>
      </c>
      <c r="F5489" s="3"/>
    </row>
    <row r="5490" spans="1:6">
      <c r="A5490" s="2"/>
      <c r="B5490" s="2" t="s">
        <v>210</v>
      </c>
      <c r="C5490" s="2" t="s">
        <v>8188</v>
      </c>
      <c r="D5490" s="2" t="s">
        <v>212</v>
      </c>
      <c r="E5490" s="2" t="s">
        <v>118</v>
      </c>
      <c r="F5490" s="3"/>
    </row>
    <row r="5491" spans="1:6">
      <c r="A5491" s="2"/>
      <c r="B5491" s="2" t="s">
        <v>210</v>
      </c>
      <c r="C5491" s="2" t="s">
        <v>8188</v>
      </c>
      <c r="D5491" s="2" t="s">
        <v>212</v>
      </c>
      <c r="E5491" s="2" t="s">
        <v>118</v>
      </c>
      <c r="F5491" s="3"/>
    </row>
    <row r="5492" spans="1:6">
      <c r="A5492" s="2"/>
      <c r="B5492" s="2" t="s">
        <v>210</v>
      </c>
      <c r="C5492" s="2" t="s">
        <v>8188</v>
      </c>
      <c r="D5492" s="2" t="s">
        <v>212</v>
      </c>
      <c r="E5492" s="2" t="s">
        <v>118</v>
      </c>
      <c r="F5492" s="3"/>
    </row>
    <row r="5493" spans="1:6">
      <c r="A5493" s="2"/>
      <c r="B5493" s="2" t="s">
        <v>210</v>
      </c>
      <c r="C5493" s="2" t="s">
        <v>8188</v>
      </c>
      <c r="D5493" s="2" t="s">
        <v>212</v>
      </c>
      <c r="E5493" s="2" t="s">
        <v>118</v>
      </c>
      <c r="F5493" s="3"/>
    </row>
    <row r="5494" spans="1:6">
      <c r="A5494" s="2"/>
      <c r="B5494" s="2" t="s">
        <v>210</v>
      </c>
      <c r="C5494" s="2" t="s">
        <v>8189</v>
      </c>
      <c r="D5494" s="2" t="s">
        <v>212</v>
      </c>
      <c r="E5494" s="2" t="s">
        <v>118</v>
      </c>
      <c r="F5494" s="3"/>
    </row>
    <row r="5495" spans="1:6">
      <c r="A5495" s="2"/>
      <c r="B5495" s="2" t="s">
        <v>210</v>
      </c>
      <c r="C5495" s="2" t="s">
        <v>8189</v>
      </c>
      <c r="D5495" s="2" t="s">
        <v>212</v>
      </c>
      <c r="E5495" s="2" t="s">
        <v>118</v>
      </c>
      <c r="F5495" s="3"/>
    </row>
    <row r="5496" spans="1:6">
      <c r="A5496" s="2"/>
      <c r="B5496" s="2" t="s">
        <v>210</v>
      </c>
      <c r="C5496" s="2" t="s">
        <v>8189</v>
      </c>
      <c r="D5496" s="2" t="s">
        <v>212</v>
      </c>
      <c r="E5496" s="2" t="s">
        <v>118</v>
      </c>
      <c r="F5496" s="3"/>
    </row>
    <row r="5497" spans="1:6">
      <c r="A5497" s="2"/>
      <c r="B5497" s="2" t="s">
        <v>210</v>
      </c>
      <c r="C5497" s="2" t="s">
        <v>8189</v>
      </c>
      <c r="D5497" s="2" t="s">
        <v>212</v>
      </c>
      <c r="E5497" s="2" t="s">
        <v>118</v>
      </c>
      <c r="F5497" s="3"/>
    </row>
    <row r="5498" spans="1:6">
      <c r="A5498" s="2"/>
      <c r="B5498" s="2" t="s">
        <v>210</v>
      </c>
      <c r="C5498" s="2" t="s">
        <v>8189</v>
      </c>
      <c r="D5498" s="2" t="s">
        <v>212</v>
      </c>
      <c r="E5498" s="2" t="s">
        <v>118</v>
      </c>
      <c r="F5498" s="3"/>
    </row>
    <row r="5499" spans="1:6">
      <c r="A5499" s="2"/>
      <c r="B5499" s="2" t="s">
        <v>210</v>
      </c>
      <c r="C5499" s="2" t="s">
        <v>8189</v>
      </c>
      <c r="D5499" s="2" t="s">
        <v>212</v>
      </c>
      <c r="E5499" s="2" t="s">
        <v>118</v>
      </c>
      <c r="F5499" s="3"/>
    </row>
    <row r="5500" spans="1:6">
      <c r="A5500" s="2"/>
      <c r="B5500" s="2" t="s">
        <v>210</v>
      </c>
      <c r="C5500" s="2" t="s">
        <v>8190</v>
      </c>
      <c r="D5500" s="2" t="s">
        <v>212</v>
      </c>
      <c r="E5500" s="2" t="s">
        <v>118</v>
      </c>
      <c r="F5500" s="3"/>
    </row>
    <row r="5501" spans="1:6">
      <c r="A5501" s="2"/>
      <c r="B5501" s="2" t="s">
        <v>210</v>
      </c>
      <c r="C5501" s="2" t="s">
        <v>8190</v>
      </c>
      <c r="D5501" s="2" t="s">
        <v>212</v>
      </c>
      <c r="E5501" s="2" t="s">
        <v>118</v>
      </c>
      <c r="F5501" s="3"/>
    </row>
    <row r="5502" spans="1:6">
      <c r="A5502" s="2"/>
      <c r="B5502" s="2" t="s">
        <v>210</v>
      </c>
      <c r="C5502" s="2" t="s">
        <v>8190</v>
      </c>
      <c r="D5502" s="2" t="s">
        <v>212</v>
      </c>
      <c r="E5502" s="2" t="s">
        <v>118</v>
      </c>
      <c r="F5502" s="3"/>
    </row>
    <row r="5503" spans="1:6">
      <c r="A5503" s="2"/>
      <c r="B5503" s="2" t="s">
        <v>210</v>
      </c>
      <c r="C5503" s="2" t="s">
        <v>8191</v>
      </c>
      <c r="D5503" s="2" t="s">
        <v>212</v>
      </c>
      <c r="E5503" s="2" t="s">
        <v>118</v>
      </c>
      <c r="F5503" s="3"/>
    </row>
    <row r="5504" spans="1:6">
      <c r="A5504" s="2"/>
      <c r="B5504" s="2" t="s">
        <v>210</v>
      </c>
      <c r="C5504" s="2" t="s">
        <v>8191</v>
      </c>
      <c r="D5504" s="2" t="s">
        <v>212</v>
      </c>
      <c r="E5504" s="2" t="s">
        <v>118</v>
      </c>
      <c r="F5504" s="3"/>
    </row>
    <row r="5505" spans="1:6">
      <c r="A5505" s="2"/>
      <c r="B5505" s="2" t="s">
        <v>210</v>
      </c>
      <c r="C5505" s="2" t="s">
        <v>8191</v>
      </c>
      <c r="D5505" s="2" t="s">
        <v>212</v>
      </c>
      <c r="E5505" s="2" t="s">
        <v>118</v>
      </c>
      <c r="F5505" s="3"/>
    </row>
    <row r="5506" spans="1:6">
      <c r="A5506" s="2"/>
      <c r="B5506" s="2" t="s">
        <v>210</v>
      </c>
      <c r="C5506" s="2" t="s">
        <v>8191</v>
      </c>
      <c r="D5506" s="2" t="s">
        <v>212</v>
      </c>
      <c r="E5506" s="2" t="s">
        <v>118</v>
      </c>
      <c r="F5506" s="3"/>
    </row>
    <row r="5507" spans="1:6">
      <c r="A5507" s="2"/>
      <c r="B5507" s="2" t="s">
        <v>210</v>
      </c>
      <c r="C5507" s="2" t="s">
        <v>8192</v>
      </c>
      <c r="D5507" s="2" t="s">
        <v>212</v>
      </c>
      <c r="E5507" s="2" t="s">
        <v>118</v>
      </c>
      <c r="F5507" s="3"/>
    </row>
    <row r="5508" spans="1:6">
      <c r="A5508" s="2"/>
      <c r="B5508" s="2" t="s">
        <v>210</v>
      </c>
      <c r="C5508" s="2" t="s">
        <v>8193</v>
      </c>
      <c r="D5508" s="2" t="s">
        <v>212</v>
      </c>
      <c r="E5508" s="2" t="s">
        <v>118</v>
      </c>
      <c r="F5508" s="3"/>
    </row>
    <row r="5509" spans="1:6">
      <c r="A5509" s="2"/>
      <c r="B5509" s="2" t="s">
        <v>210</v>
      </c>
      <c r="C5509" s="2" t="s">
        <v>8194</v>
      </c>
      <c r="D5509" s="2" t="s">
        <v>212</v>
      </c>
      <c r="E5509" s="2" t="s">
        <v>118</v>
      </c>
      <c r="F5509" s="3"/>
    </row>
    <row r="5510" spans="1:6">
      <c r="A5510" s="2"/>
      <c r="B5510" s="2" t="s">
        <v>210</v>
      </c>
      <c r="C5510" s="2" t="s">
        <v>8194</v>
      </c>
      <c r="D5510" s="2" t="s">
        <v>212</v>
      </c>
      <c r="E5510" s="2" t="s">
        <v>118</v>
      </c>
      <c r="F5510" s="3"/>
    </row>
    <row r="5511" spans="1:6">
      <c r="A5511" s="2"/>
      <c r="B5511" s="2" t="s">
        <v>210</v>
      </c>
      <c r="C5511" s="2" t="s">
        <v>8195</v>
      </c>
      <c r="D5511" s="2" t="s">
        <v>212</v>
      </c>
      <c r="E5511" s="2" t="s">
        <v>118</v>
      </c>
      <c r="F5511" s="3"/>
    </row>
    <row r="5512" spans="1:6">
      <c r="A5512" s="2"/>
      <c r="B5512" s="2" t="s">
        <v>210</v>
      </c>
      <c r="C5512" s="2" t="s">
        <v>8196</v>
      </c>
      <c r="D5512" s="2" t="s">
        <v>212</v>
      </c>
      <c r="E5512" s="2" t="s">
        <v>118</v>
      </c>
      <c r="F5512" s="3"/>
    </row>
    <row r="5513" spans="1:6">
      <c r="A5513" s="2"/>
      <c r="B5513" s="2" t="s">
        <v>210</v>
      </c>
      <c r="C5513" s="2" t="s">
        <v>8197</v>
      </c>
      <c r="D5513" s="2" t="s">
        <v>212</v>
      </c>
      <c r="E5513" s="2" t="s">
        <v>118</v>
      </c>
      <c r="F5513" s="3"/>
    </row>
    <row r="5514" spans="1:6">
      <c r="A5514" s="2"/>
      <c r="B5514" s="2" t="s">
        <v>210</v>
      </c>
      <c r="C5514" s="2" t="s">
        <v>8198</v>
      </c>
      <c r="D5514" s="2" t="s">
        <v>212</v>
      </c>
      <c r="E5514" s="2" t="s">
        <v>118</v>
      </c>
      <c r="F5514" s="3"/>
    </row>
    <row r="5515" spans="1:6">
      <c r="A5515" s="2"/>
      <c r="B5515" s="2" t="s">
        <v>210</v>
      </c>
      <c r="C5515" s="2" t="s">
        <v>8198</v>
      </c>
      <c r="D5515" s="2" t="s">
        <v>212</v>
      </c>
      <c r="E5515" s="2" t="s">
        <v>118</v>
      </c>
      <c r="F5515" s="3"/>
    </row>
    <row r="5516" spans="1:6">
      <c r="A5516" s="2"/>
      <c r="B5516" s="2" t="s">
        <v>210</v>
      </c>
      <c r="C5516" s="2" t="s">
        <v>8199</v>
      </c>
      <c r="D5516" s="2" t="s">
        <v>212</v>
      </c>
      <c r="E5516" s="2" t="s">
        <v>118</v>
      </c>
      <c r="F5516" s="3"/>
    </row>
    <row r="5517" spans="1:6">
      <c r="A5517" s="2"/>
      <c r="B5517" s="2" t="s">
        <v>210</v>
      </c>
      <c r="C5517" s="2" t="s">
        <v>8200</v>
      </c>
      <c r="D5517" s="2" t="s">
        <v>212</v>
      </c>
      <c r="E5517" s="2" t="s">
        <v>118</v>
      </c>
      <c r="F5517" s="3"/>
    </row>
    <row r="5518" spans="1:6">
      <c r="A5518" s="2"/>
      <c r="B5518" s="2" t="s">
        <v>210</v>
      </c>
      <c r="C5518" s="2" t="s">
        <v>8200</v>
      </c>
      <c r="D5518" s="2" t="s">
        <v>212</v>
      </c>
      <c r="E5518" s="2" t="s">
        <v>118</v>
      </c>
      <c r="F5518" s="3"/>
    </row>
    <row r="5519" spans="1:6">
      <c r="A5519" s="2"/>
      <c r="B5519" s="2" t="s">
        <v>210</v>
      </c>
      <c r="C5519" s="2" t="s">
        <v>8200</v>
      </c>
      <c r="D5519" s="2" t="s">
        <v>212</v>
      </c>
      <c r="E5519" s="2" t="s">
        <v>118</v>
      </c>
      <c r="F5519" s="3"/>
    </row>
    <row r="5520" spans="1:6">
      <c r="A5520" s="2"/>
      <c r="B5520" s="2" t="s">
        <v>210</v>
      </c>
      <c r="C5520" s="2" t="s">
        <v>8201</v>
      </c>
      <c r="D5520" s="2" t="s">
        <v>212</v>
      </c>
      <c r="E5520" s="2" t="s">
        <v>118</v>
      </c>
      <c r="F5520" s="3"/>
    </row>
    <row r="5521" spans="1:6">
      <c r="A5521" s="2"/>
      <c r="B5521" s="2" t="s">
        <v>210</v>
      </c>
      <c r="C5521" s="2" t="s">
        <v>8201</v>
      </c>
      <c r="D5521" s="2" t="s">
        <v>212</v>
      </c>
      <c r="E5521" s="2" t="s">
        <v>118</v>
      </c>
      <c r="F5521" s="3"/>
    </row>
    <row r="5522" spans="1:6">
      <c r="A5522" s="2"/>
      <c r="B5522" s="2" t="s">
        <v>210</v>
      </c>
      <c r="C5522" s="2" t="s">
        <v>8201</v>
      </c>
      <c r="D5522" s="2" t="s">
        <v>212</v>
      </c>
      <c r="E5522" s="2" t="s">
        <v>118</v>
      </c>
      <c r="F5522" s="3"/>
    </row>
    <row r="5523" spans="1:6">
      <c r="A5523" s="2"/>
      <c r="B5523" s="2" t="s">
        <v>210</v>
      </c>
      <c r="C5523" s="2" t="s">
        <v>8202</v>
      </c>
      <c r="D5523" s="2" t="s">
        <v>212</v>
      </c>
      <c r="E5523" s="2" t="s">
        <v>118</v>
      </c>
      <c r="F5523" s="3"/>
    </row>
    <row r="5524" spans="1:6">
      <c r="A5524" s="2"/>
      <c r="B5524" s="2" t="s">
        <v>210</v>
      </c>
      <c r="C5524" s="2" t="s">
        <v>8202</v>
      </c>
      <c r="D5524" s="2" t="s">
        <v>212</v>
      </c>
      <c r="E5524" s="2" t="s">
        <v>118</v>
      </c>
      <c r="F5524" s="3"/>
    </row>
    <row r="5525" spans="1:6">
      <c r="A5525" s="2"/>
      <c r="B5525" s="2" t="s">
        <v>210</v>
      </c>
      <c r="C5525" s="2" t="s">
        <v>8202</v>
      </c>
      <c r="D5525" s="2" t="s">
        <v>212</v>
      </c>
      <c r="E5525" s="2" t="s">
        <v>118</v>
      </c>
      <c r="F5525" s="3"/>
    </row>
    <row r="5526" spans="1:6">
      <c r="A5526" s="2"/>
      <c r="B5526" s="2" t="s">
        <v>210</v>
      </c>
      <c r="C5526" s="2" t="s">
        <v>8202</v>
      </c>
      <c r="D5526" s="2" t="s">
        <v>212</v>
      </c>
      <c r="E5526" s="2" t="s">
        <v>118</v>
      </c>
      <c r="F5526" s="3"/>
    </row>
    <row r="5527" spans="1:6">
      <c r="A5527" s="2"/>
      <c r="B5527" s="2" t="s">
        <v>210</v>
      </c>
      <c r="C5527" s="2" t="s">
        <v>8202</v>
      </c>
      <c r="D5527" s="2" t="s">
        <v>212</v>
      </c>
      <c r="E5527" s="2" t="s">
        <v>118</v>
      </c>
      <c r="F5527" s="3"/>
    </row>
    <row r="5528" spans="1:6">
      <c r="A5528" s="2"/>
      <c r="B5528" s="2" t="s">
        <v>210</v>
      </c>
      <c r="C5528" s="2" t="s">
        <v>8202</v>
      </c>
      <c r="D5528" s="2" t="s">
        <v>212</v>
      </c>
      <c r="E5528" s="2" t="s">
        <v>118</v>
      </c>
      <c r="F5528" s="3"/>
    </row>
    <row r="5529" spans="1:6">
      <c r="A5529" s="2"/>
      <c r="B5529" s="2" t="s">
        <v>210</v>
      </c>
      <c r="C5529" s="2" t="s">
        <v>8203</v>
      </c>
      <c r="D5529" s="2" t="s">
        <v>212</v>
      </c>
      <c r="E5529" s="2" t="s">
        <v>118</v>
      </c>
      <c r="F5529" s="3"/>
    </row>
    <row r="5530" spans="1:6">
      <c r="A5530" s="2"/>
      <c r="B5530" s="2" t="s">
        <v>210</v>
      </c>
      <c r="C5530" s="2" t="s">
        <v>8203</v>
      </c>
      <c r="D5530" s="2" t="s">
        <v>212</v>
      </c>
      <c r="E5530" s="2" t="s">
        <v>118</v>
      </c>
      <c r="F5530" s="3"/>
    </row>
    <row r="5531" spans="1:6">
      <c r="A5531" s="2"/>
      <c r="B5531" s="2" t="s">
        <v>210</v>
      </c>
      <c r="C5531" s="2" t="s">
        <v>8203</v>
      </c>
      <c r="D5531" s="2" t="s">
        <v>212</v>
      </c>
      <c r="E5531" s="2" t="s">
        <v>118</v>
      </c>
      <c r="F5531" s="3"/>
    </row>
    <row r="5532" spans="1:6">
      <c r="A5532" s="2"/>
      <c r="B5532" s="2" t="s">
        <v>210</v>
      </c>
      <c r="C5532" s="2" t="s">
        <v>8204</v>
      </c>
      <c r="D5532" s="2" t="s">
        <v>212</v>
      </c>
      <c r="E5532" s="2" t="s">
        <v>118</v>
      </c>
      <c r="F5532" s="3"/>
    </row>
    <row r="5533" spans="1:6">
      <c r="A5533" s="2"/>
      <c r="B5533" s="2" t="s">
        <v>210</v>
      </c>
      <c r="C5533" s="2" t="s">
        <v>8204</v>
      </c>
      <c r="D5533" s="2" t="s">
        <v>212</v>
      </c>
      <c r="E5533" s="2" t="s">
        <v>118</v>
      </c>
      <c r="F5533" s="3"/>
    </row>
    <row r="5534" spans="1:6">
      <c r="A5534" s="2"/>
      <c r="B5534" s="2" t="s">
        <v>210</v>
      </c>
      <c r="C5534" s="2" t="s">
        <v>8204</v>
      </c>
      <c r="D5534" s="2" t="s">
        <v>212</v>
      </c>
      <c r="E5534" s="2" t="s">
        <v>118</v>
      </c>
      <c r="F5534" s="3"/>
    </row>
    <row r="5535" spans="1:6">
      <c r="A5535" s="2"/>
      <c r="B5535" s="2" t="s">
        <v>210</v>
      </c>
      <c r="C5535" s="2" t="s">
        <v>8204</v>
      </c>
      <c r="D5535" s="2" t="s">
        <v>212</v>
      </c>
      <c r="E5535" s="2" t="s">
        <v>118</v>
      </c>
      <c r="F5535" s="3"/>
    </row>
    <row r="5536" spans="1:6">
      <c r="A5536" s="2"/>
      <c r="B5536" s="2" t="s">
        <v>210</v>
      </c>
      <c r="C5536" s="2" t="s">
        <v>8204</v>
      </c>
      <c r="D5536" s="2" t="s">
        <v>212</v>
      </c>
      <c r="E5536" s="2" t="s">
        <v>118</v>
      </c>
      <c r="F5536" s="3"/>
    </row>
    <row r="5537" spans="1:6">
      <c r="A5537" s="2"/>
      <c r="B5537" s="2" t="s">
        <v>210</v>
      </c>
      <c r="C5537" s="2" t="s">
        <v>8204</v>
      </c>
      <c r="D5537" s="2" t="s">
        <v>212</v>
      </c>
      <c r="E5537" s="2" t="s">
        <v>118</v>
      </c>
      <c r="F5537" s="3"/>
    </row>
    <row r="5538" spans="1:6">
      <c r="A5538" s="2"/>
      <c r="B5538" s="2" t="s">
        <v>210</v>
      </c>
      <c r="C5538" s="2" t="s">
        <v>8204</v>
      </c>
      <c r="D5538" s="2" t="s">
        <v>212</v>
      </c>
      <c r="E5538" s="2" t="s">
        <v>118</v>
      </c>
      <c r="F5538" s="3"/>
    </row>
    <row r="5539" spans="1:6">
      <c r="A5539" s="2"/>
      <c r="B5539" s="2" t="s">
        <v>210</v>
      </c>
      <c r="C5539" s="2" t="s">
        <v>8204</v>
      </c>
      <c r="D5539" s="2" t="s">
        <v>212</v>
      </c>
      <c r="E5539" s="2" t="s">
        <v>118</v>
      </c>
      <c r="F5539" s="3"/>
    </row>
    <row r="5540" spans="1:6">
      <c r="A5540" s="2"/>
      <c r="B5540" s="2" t="s">
        <v>210</v>
      </c>
      <c r="C5540" s="2" t="s">
        <v>8205</v>
      </c>
      <c r="D5540" s="2" t="s">
        <v>212</v>
      </c>
      <c r="E5540" s="2" t="s">
        <v>118</v>
      </c>
      <c r="F5540" s="3"/>
    </row>
    <row r="5541" spans="1:6">
      <c r="A5541" s="2"/>
      <c r="B5541" s="2" t="s">
        <v>210</v>
      </c>
      <c r="C5541" s="2" t="s">
        <v>8205</v>
      </c>
      <c r="D5541" s="2" t="s">
        <v>212</v>
      </c>
      <c r="E5541" s="2" t="s">
        <v>118</v>
      </c>
      <c r="F5541" s="3"/>
    </row>
    <row r="5542" spans="1:6">
      <c r="A5542" s="2"/>
      <c r="B5542" s="2" t="s">
        <v>210</v>
      </c>
      <c r="C5542" s="2" t="s">
        <v>8206</v>
      </c>
      <c r="D5542" s="2" t="s">
        <v>212</v>
      </c>
      <c r="E5542" s="2" t="s">
        <v>118</v>
      </c>
      <c r="F5542" s="3"/>
    </row>
    <row r="5543" spans="1:6">
      <c r="A5543" s="2"/>
      <c r="B5543" s="2" t="s">
        <v>210</v>
      </c>
      <c r="C5543" s="2" t="s">
        <v>8206</v>
      </c>
      <c r="D5543" s="2" t="s">
        <v>212</v>
      </c>
      <c r="E5543" s="2" t="s">
        <v>118</v>
      </c>
      <c r="F5543" s="3"/>
    </row>
    <row r="5544" spans="1:6">
      <c r="A5544" s="2"/>
      <c r="B5544" s="2" t="s">
        <v>210</v>
      </c>
      <c r="C5544" s="2" t="s">
        <v>8206</v>
      </c>
      <c r="D5544" s="2" t="s">
        <v>212</v>
      </c>
      <c r="E5544" s="2" t="s">
        <v>118</v>
      </c>
      <c r="F5544" s="3"/>
    </row>
    <row r="5545" spans="1:6">
      <c r="A5545" s="2"/>
      <c r="B5545" s="2" t="s">
        <v>210</v>
      </c>
      <c r="C5545" s="2" t="s">
        <v>8207</v>
      </c>
      <c r="D5545" s="2" t="s">
        <v>212</v>
      </c>
      <c r="E5545" s="2" t="s">
        <v>118</v>
      </c>
      <c r="F5545" s="3"/>
    </row>
    <row r="5546" spans="1:6">
      <c r="A5546" s="2"/>
      <c r="B5546" s="2" t="s">
        <v>210</v>
      </c>
      <c r="C5546" s="2" t="s">
        <v>8207</v>
      </c>
      <c r="D5546" s="2" t="s">
        <v>212</v>
      </c>
      <c r="E5546" s="2" t="s">
        <v>118</v>
      </c>
      <c r="F5546" s="3"/>
    </row>
    <row r="5547" spans="1:6">
      <c r="A5547" s="2"/>
      <c r="B5547" s="2" t="s">
        <v>210</v>
      </c>
      <c r="C5547" s="2" t="s">
        <v>8207</v>
      </c>
      <c r="D5547" s="2" t="s">
        <v>212</v>
      </c>
      <c r="E5547" s="2" t="s">
        <v>118</v>
      </c>
      <c r="F5547" s="3"/>
    </row>
    <row r="5548" spans="1:6">
      <c r="A5548" s="2"/>
      <c r="B5548" s="2" t="s">
        <v>210</v>
      </c>
      <c r="C5548" s="2" t="s">
        <v>8208</v>
      </c>
      <c r="D5548" s="2" t="s">
        <v>212</v>
      </c>
      <c r="E5548" s="2" t="s">
        <v>118</v>
      </c>
      <c r="F5548" s="3"/>
    </row>
    <row r="5549" spans="1:6">
      <c r="A5549" s="2"/>
      <c r="B5549" s="2" t="s">
        <v>210</v>
      </c>
      <c r="C5549" s="2" t="s">
        <v>8208</v>
      </c>
      <c r="D5549" s="2" t="s">
        <v>212</v>
      </c>
      <c r="E5549" s="2" t="s">
        <v>118</v>
      </c>
      <c r="F5549" s="3"/>
    </row>
    <row r="5550" spans="1:6">
      <c r="A5550" s="2"/>
      <c r="B5550" s="2" t="s">
        <v>210</v>
      </c>
      <c r="C5550" s="2" t="s">
        <v>8208</v>
      </c>
      <c r="D5550" s="2" t="s">
        <v>212</v>
      </c>
      <c r="E5550" s="2" t="s">
        <v>118</v>
      </c>
      <c r="F5550" s="3"/>
    </row>
    <row r="5551" spans="1:6">
      <c r="A5551" s="2"/>
      <c r="B5551" s="2" t="s">
        <v>210</v>
      </c>
      <c r="C5551" s="2" t="s">
        <v>8209</v>
      </c>
      <c r="D5551" s="2" t="s">
        <v>212</v>
      </c>
      <c r="E5551" s="2" t="s">
        <v>118</v>
      </c>
      <c r="F5551" s="3"/>
    </row>
    <row r="5552" spans="1:6">
      <c r="A5552" s="2"/>
      <c r="B5552" s="2" t="s">
        <v>210</v>
      </c>
      <c r="C5552" s="2" t="s">
        <v>8209</v>
      </c>
      <c r="D5552" s="2" t="s">
        <v>212</v>
      </c>
      <c r="E5552" s="2" t="s">
        <v>118</v>
      </c>
      <c r="F5552" s="3"/>
    </row>
    <row r="5553" spans="1:6">
      <c r="A5553" s="2"/>
      <c r="B5553" s="2" t="s">
        <v>210</v>
      </c>
      <c r="C5553" s="2" t="s">
        <v>8209</v>
      </c>
      <c r="D5553" s="2" t="s">
        <v>212</v>
      </c>
      <c r="E5553" s="2" t="s">
        <v>118</v>
      </c>
      <c r="F5553" s="3"/>
    </row>
    <row r="5554" spans="1:6">
      <c r="A5554" s="2"/>
      <c r="B5554" s="2" t="s">
        <v>210</v>
      </c>
      <c r="C5554" s="2" t="s">
        <v>8209</v>
      </c>
      <c r="D5554" s="2" t="s">
        <v>212</v>
      </c>
      <c r="E5554" s="2" t="s">
        <v>118</v>
      </c>
      <c r="F5554" s="3"/>
    </row>
    <row r="5555" spans="1:6">
      <c r="A5555" s="2"/>
      <c r="B5555" s="2" t="s">
        <v>210</v>
      </c>
      <c r="C5555" s="2" t="s">
        <v>8209</v>
      </c>
      <c r="D5555" s="2" t="s">
        <v>212</v>
      </c>
      <c r="E5555" s="2" t="s">
        <v>118</v>
      </c>
      <c r="F5555" s="3"/>
    </row>
    <row r="5556" spans="1:6">
      <c r="A5556" s="2"/>
      <c r="B5556" s="2" t="s">
        <v>210</v>
      </c>
      <c r="C5556" s="2" t="s">
        <v>8209</v>
      </c>
      <c r="D5556" s="2" t="s">
        <v>212</v>
      </c>
      <c r="E5556" s="2" t="s">
        <v>118</v>
      </c>
      <c r="F5556" s="3"/>
    </row>
    <row r="5557" spans="1:6">
      <c r="A5557" s="2"/>
      <c r="B5557" s="2" t="s">
        <v>210</v>
      </c>
      <c r="C5557" s="2" t="s">
        <v>8210</v>
      </c>
      <c r="D5557" s="2" t="s">
        <v>212</v>
      </c>
      <c r="E5557" s="2" t="s">
        <v>118</v>
      </c>
      <c r="F5557" s="3"/>
    </row>
    <row r="5558" spans="1:6">
      <c r="A5558" s="2"/>
      <c r="B5558" s="2" t="s">
        <v>210</v>
      </c>
      <c r="C5558" s="2" t="s">
        <v>8210</v>
      </c>
      <c r="D5558" s="2" t="s">
        <v>212</v>
      </c>
      <c r="E5558" s="2" t="s">
        <v>118</v>
      </c>
      <c r="F5558" s="3"/>
    </row>
    <row r="5559" spans="1:6">
      <c r="A5559" s="2"/>
      <c r="B5559" s="2" t="s">
        <v>210</v>
      </c>
      <c r="C5559" s="2" t="s">
        <v>8210</v>
      </c>
      <c r="D5559" s="2" t="s">
        <v>212</v>
      </c>
      <c r="E5559" s="2" t="s">
        <v>118</v>
      </c>
      <c r="F5559" s="3"/>
    </row>
    <row r="5560" spans="1:6">
      <c r="A5560" s="2"/>
      <c r="B5560" s="2" t="s">
        <v>210</v>
      </c>
      <c r="C5560" s="2" t="s">
        <v>8210</v>
      </c>
      <c r="D5560" s="2" t="s">
        <v>212</v>
      </c>
      <c r="E5560" s="2" t="s">
        <v>118</v>
      </c>
      <c r="F5560" s="3"/>
    </row>
    <row r="5561" spans="1:6">
      <c r="A5561" s="2"/>
      <c r="B5561" s="2" t="s">
        <v>210</v>
      </c>
      <c r="C5561" s="2" t="s">
        <v>8211</v>
      </c>
      <c r="D5561" s="2" t="s">
        <v>212</v>
      </c>
      <c r="E5561" s="2" t="s">
        <v>118</v>
      </c>
      <c r="F5561" s="3"/>
    </row>
    <row r="5562" spans="1:6">
      <c r="A5562" s="2"/>
      <c r="B5562" s="2" t="s">
        <v>210</v>
      </c>
      <c r="C5562" s="2" t="s">
        <v>8211</v>
      </c>
      <c r="D5562" s="2" t="s">
        <v>212</v>
      </c>
      <c r="E5562" s="2" t="s">
        <v>118</v>
      </c>
      <c r="F5562" s="3"/>
    </row>
    <row r="5563" spans="1:6">
      <c r="A5563" s="2"/>
      <c r="B5563" s="2" t="s">
        <v>210</v>
      </c>
      <c r="C5563" s="2" t="s">
        <v>8211</v>
      </c>
      <c r="D5563" s="2" t="s">
        <v>212</v>
      </c>
      <c r="E5563" s="2" t="s">
        <v>118</v>
      </c>
      <c r="F5563" s="3"/>
    </row>
    <row r="5564" spans="1:6">
      <c r="A5564" s="2"/>
      <c r="B5564" s="2" t="s">
        <v>210</v>
      </c>
      <c r="C5564" s="2" t="s">
        <v>8211</v>
      </c>
      <c r="D5564" s="2" t="s">
        <v>212</v>
      </c>
      <c r="E5564" s="2" t="s">
        <v>118</v>
      </c>
      <c r="F5564" s="3"/>
    </row>
    <row r="5565" spans="1:6">
      <c r="A5565" s="2"/>
      <c r="B5565" s="2" t="s">
        <v>210</v>
      </c>
      <c r="C5565" s="2" t="s">
        <v>8211</v>
      </c>
      <c r="D5565" s="2" t="s">
        <v>212</v>
      </c>
      <c r="E5565" s="2" t="s">
        <v>118</v>
      </c>
      <c r="F5565" s="3"/>
    </row>
    <row r="5566" spans="1:6">
      <c r="A5566" s="2"/>
      <c r="B5566" s="2" t="s">
        <v>210</v>
      </c>
      <c r="C5566" s="2" t="s">
        <v>8211</v>
      </c>
      <c r="D5566" s="2" t="s">
        <v>212</v>
      </c>
      <c r="E5566" s="2" t="s">
        <v>118</v>
      </c>
      <c r="F5566" s="3"/>
    </row>
    <row r="5567" spans="1:6">
      <c r="A5567" s="2"/>
      <c r="B5567" s="2" t="s">
        <v>210</v>
      </c>
      <c r="C5567" s="2" t="s">
        <v>8211</v>
      </c>
      <c r="D5567" s="2" t="s">
        <v>212</v>
      </c>
      <c r="E5567" s="2" t="s">
        <v>118</v>
      </c>
      <c r="F5567" s="3"/>
    </row>
    <row r="5568" spans="1:6">
      <c r="A5568" s="2"/>
      <c r="B5568" s="2" t="s">
        <v>210</v>
      </c>
      <c r="C5568" s="2" t="s">
        <v>8211</v>
      </c>
      <c r="D5568" s="2" t="s">
        <v>212</v>
      </c>
      <c r="E5568" s="2" t="s">
        <v>118</v>
      </c>
      <c r="F5568" s="3"/>
    </row>
    <row r="5569" spans="1:6">
      <c r="A5569" s="2"/>
      <c r="B5569" s="2" t="s">
        <v>210</v>
      </c>
      <c r="C5569" s="2" t="s">
        <v>8211</v>
      </c>
      <c r="D5569" s="2" t="s">
        <v>212</v>
      </c>
      <c r="E5569" s="2" t="s">
        <v>118</v>
      </c>
      <c r="F5569" s="3"/>
    </row>
    <row r="5570" spans="1:6">
      <c r="A5570" s="2"/>
      <c r="B5570" s="2" t="s">
        <v>210</v>
      </c>
      <c r="C5570" s="2" t="s">
        <v>8212</v>
      </c>
      <c r="D5570" s="2" t="s">
        <v>212</v>
      </c>
      <c r="E5570" s="2" t="s">
        <v>118</v>
      </c>
      <c r="F5570" s="3"/>
    </row>
    <row r="5571" spans="1:6">
      <c r="A5571" s="2"/>
      <c r="B5571" s="2" t="s">
        <v>210</v>
      </c>
      <c r="C5571" s="2" t="s">
        <v>8212</v>
      </c>
      <c r="D5571" s="2" t="s">
        <v>212</v>
      </c>
      <c r="E5571" s="2" t="s">
        <v>118</v>
      </c>
      <c r="F5571" s="3"/>
    </row>
    <row r="5572" spans="1:6">
      <c r="A5572" s="2"/>
      <c r="B5572" s="2" t="s">
        <v>210</v>
      </c>
      <c r="C5572" s="2" t="s">
        <v>8212</v>
      </c>
      <c r="D5572" s="2" t="s">
        <v>212</v>
      </c>
      <c r="E5572" s="2" t="s">
        <v>118</v>
      </c>
      <c r="F5572" s="3"/>
    </row>
    <row r="5573" spans="1:6">
      <c r="A5573" s="2"/>
      <c r="B5573" s="2" t="s">
        <v>210</v>
      </c>
      <c r="C5573" s="2" t="s">
        <v>8212</v>
      </c>
      <c r="D5573" s="2" t="s">
        <v>212</v>
      </c>
      <c r="E5573" s="2" t="s">
        <v>118</v>
      </c>
      <c r="F5573" s="3"/>
    </row>
    <row r="5574" spans="1:6">
      <c r="A5574" s="2"/>
      <c r="B5574" s="2" t="s">
        <v>210</v>
      </c>
      <c r="C5574" s="2" t="s">
        <v>8213</v>
      </c>
      <c r="D5574" s="2" t="s">
        <v>212</v>
      </c>
      <c r="E5574" s="2" t="s">
        <v>118</v>
      </c>
      <c r="F5574" s="3"/>
    </row>
    <row r="5575" spans="1:6">
      <c r="A5575" s="2"/>
      <c r="B5575" s="2" t="s">
        <v>210</v>
      </c>
      <c r="C5575" s="2" t="s">
        <v>8214</v>
      </c>
      <c r="D5575" s="2" t="s">
        <v>212</v>
      </c>
      <c r="E5575" s="2" t="s">
        <v>118</v>
      </c>
      <c r="F5575" s="3"/>
    </row>
    <row r="5576" spans="1:6">
      <c r="A5576" s="2"/>
      <c r="B5576" s="2" t="s">
        <v>210</v>
      </c>
      <c r="C5576" s="2" t="s">
        <v>8214</v>
      </c>
      <c r="D5576" s="2" t="s">
        <v>212</v>
      </c>
      <c r="E5576" s="2" t="s">
        <v>118</v>
      </c>
      <c r="F5576" s="3"/>
    </row>
    <row r="5577" spans="1:6">
      <c r="A5577" s="2"/>
      <c r="B5577" s="2" t="s">
        <v>210</v>
      </c>
      <c r="C5577" s="2" t="s">
        <v>8215</v>
      </c>
      <c r="D5577" s="2" t="s">
        <v>212</v>
      </c>
      <c r="E5577" s="2" t="s">
        <v>118</v>
      </c>
      <c r="F5577" s="3"/>
    </row>
    <row r="5578" spans="1:6">
      <c r="A5578" s="2"/>
      <c r="B5578" s="2" t="s">
        <v>210</v>
      </c>
      <c r="C5578" s="2" t="s">
        <v>8216</v>
      </c>
      <c r="D5578" s="2" t="s">
        <v>212</v>
      </c>
      <c r="E5578" s="2" t="s">
        <v>118</v>
      </c>
      <c r="F5578" s="3"/>
    </row>
    <row r="5579" spans="1:6">
      <c r="A5579" s="2"/>
      <c r="B5579" s="2" t="s">
        <v>210</v>
      </c>
      <c r="C5579" s="2" t="s">
        <v>8216</v>
      </c>
      <c r="D5579" s="2" t="s">
        <v>212</v>
      </c>
      <c r="E5579" s="2" t="s">
        <v>118</v>
      </c>
      <c r="F5579" s="3"/>
    </row>
    <row r="5580" spans="1:6">
      <c r="A5580" s="2"/>
      <c r="B5580" s="2" t="s">
        <v>210</v>
      </c>
      <c r="C5580" s="2" t="s">
        <v>8216</v>
      </c>
      <c r="D5580" s="2" t="s">
        <v>212</v>
      </c>
      <c r="E5580" s="2" t="s">
        <v>118</v>
      </c>
      <c r="F5580" s="3"/>
    </row>
    <row r="5581" spans="1:6">
      <c r="A5581" s="2"/>
      <c r="B5581" s="2" t="s">
        <v>210</v>
      </c>
      <c r="C5581" s="2" t="s">
        <v>8217</v>
      </c>
      <c r="D5581" s="2" t="s">
        <v>212</v>
      </c>
      <c r="E5581" s="2" t="s">
        <v>118</v>
      </c>
      <c r="F5581" s="3"/>
    </row>
    <row r="5582" spans="1:6">
      <c r="A5582" s="2"/>
      <c r="B5582" s="2" t="s">
        <v>210</v>
      </c>
      <c r="C5582" s="2" t="s">
        <v>8217</v>
      </c>
      <c r="D5582" s="2" t="s">
        <v>212</v>
      </c>
      <c r="E5582" s="2" t="s">
        <v>118</v>
      </c>
      <c r="F5582" s="3"/>
    </row>
    <row r="5583" spans="1:6">
      <c r="A5583" s="2"/>
      <c r="B5583" s="2" t="s">
        <v>210</v>
      </c>
      <c r="C5583" s="2" t="s">
        <v>8217</v>
      </c>
      <c r="D5583" s="2" t="s">
        <v>212</v>
      </c>
      <c r="E5583" s="2" t="s">
        <v>118</v>
      </c>
      <c r="F5583" s="3"/>
    </row>
    <row r="5584" spans="1:6">
      <c r="A5584" s="2"/>
      <c r="B5584" s="2" t="s">
        <v>210</v>
      </c>
      <c r="C5584" s="2" t="s">
        <v>8218</v>
      </c>
      <c r="D5584" s="2" t="s">
        <v>212</v>
      </c>
      <c r="E5584" s="2" t="s">
        <v>118</v>
      </c>
      <c r="F5584" s="3"/>
    </row>
    <row r="5585" spans="1:6">
      <c r="A5585" s="2"/>
      <c r="B5585" s="2" t="s">
        <v>210</v>
      </c>
      <c r="C5585" s="2" t="s">
        <v>8218</v>
      </c>
      <c r="D5585" s="2" t="s">
        <v>212</v>
      </c>
      <c r="E5585" s="2" t="s">
        <v>118</v>
      </c>
      <c r="F5585" s="3"/>
    </row>
    <row r="5586" spans="1:6">
      <c r="A5586" s="2"/>
      <c r="B5586" s="2" t="s">
        <v>210</v>
      </c>
      <c r="C5586" s="2" t="s">
        <v>8219</v>
      </c>
      <c r="D5586" s="2" t="s">
        <v>212</v>
      </c>
      <c r="E5586" s="2" t="s">
        <v>118</v>
      </c>
      <c r="F5586" s="3"/>
    </row>
    <row r="5587" spans="1:6">
      <c r="A5587" s="2"/>
      <c r="B5587" s="2" t="s">
        <v>210</v>
      </c>
      <c r="C5587" s="2" t="s">
        <v>8219</v>
      </c>
      <c r="D5587" s="2" t="s">
        <v>212</v>
      </c>
      <c r="E5587" s="2" t="s">
        <v>118</v>
      </c>
      <c r="F5587" s="3"/>
    </row>
    <row r="5588" spans="1:6">
      <c r="A5588" s="2"/>
      <c r="B5588" s="2" t="s">
        <v>210</v>
      </c>
      <c r="C5588" s="2" t="s">
        <v>8219</v>
      </c>
      <c r="D5588" s="2" t="s">
        <v>212</v>
      </c>
      <c r="E5588" s="2" t="s">
        <v>118</v>
      </c>
      <c r="F5588" s="3"/>
    </row>
    <row r="5589" spans="1:6">
      <c r="A5589" s="2"/>
      <c r="B5589" s="2" t="s">
        <v>210</v>
      </c>
      <c r="C5589" s="2" t="s">
        <v>8220</v>
      </c>
      <c r="D5589" s="2" t="s">
        <v>212</v>
      </c>
      <c r="E5589" s="2" t="s">
        <v>118</v>
      </c>
      <c r="F5589" s="3"/>
    </row>
    <row r="5590" spans="1:6">
      <c r="A5590" s="2"/>
      <c r="B5590" s="2" t="s">
        <v>210</v>
      </c>
      <c r="C5590" s="2" t="s">
        <v>8220</v>
      </c>
      <c r="D5590" s="2" t="s">
        <v>212</v>
      </c>
      <c r="E5590" s="2" t="s">
        <v>118</v>
      </c>
      <c r="F5590" s="3"/>
    </row>
    <row r="5591" spans="1:6">
      <c r="A5591" s="2"/>
      <c r="B5591" s="2" t="s">
        <v>210</v>
      </c>
      <c r="C5591" s="2" t="s">
        <v>8220</v>
      </c>
      <c r="D5591" s="2" t="s">
        <v>212</v>
      </c>
      <c r="E5591" s="2" t="s">
        <v>118</v>
      </c>
      <c r="F5591" s="3"/>
    </row>
    <row r="5592" spans="1:6">
      <c r="A5592" s="2"/>
      <c r="B5592" s="2" t="s">
        <v>210</v>
      </c>
      <c r="C5592" s="2" t="s">
        <v>8221</v>
      </c>
      <c r="D5592" s="2" t="s">
        <v>212</v>
      </c>
      <c r="E5592" s="2" t="s">
        <v>118</v>
      </c>
      <c r="F5592" s="3"/>
    </row>
    <row r="5593" spans="1:6">
      <c r="A5593" s="2"/>
      <c r="B5593" s="2" t="s">
        <v>210</v>
      </c>
      <c r="C5593" s="2" t="s">
        <v>8222</v>
      </c>
      <c r="D5593" s="2" t="s">
        <v>212</v>
      </c>
      <c r="E5593" s="2" t="s">
        <v>118</v>
      </c>
      <c r="F5593" s="3"/>
    </row>
    <row r="5594" spans="1:6">
      <c r="A5594" s="2"/>
      <c r="B5594" s="2" t="s">
        <v>210</v>
      </c>
      <c r="C5594" s="2" t="s">
        <v>8222</v>
      </c>
      <c r="D5594" s="2" t="s">
        <v>212</v>
      </c>
      <c r="E5594" s="2" t="s">
        <v>118</v>
      </c>
      <c r="F5594" s="3"/>
    </row>
    <row r="5595" spans="1:6">
      <c r="A5595" s="2" t="s">
        <v>8223</v>
      </c>
      <c r="B5595" s="2" t="s">
        <v>210</v>
      </c>
      <c r="C5595" s="2" t="s">
        <v>8224</v>
      </c>
      <c r="D5595" s="2" t="s">
        <v>219</v>
      </c>
      <c r="E5595" s="2" t="s">
        <v>1620</v>
      </c>
      <c r="F5595" s="3"/>
    </row>
    <row r="5596" spans="1:6">
      <c r="A5596" s="2" t="s">
        <v>8225</v>
      </c>
      <c r="B5596" s="2" t="s">
        <v>210</v>
      </c>
      <c r="C5596" s="2" t="s">
        <v>8224</v>
      </c>
      <c r="D5596" s="2" t="s">
        <v>219</v>
      </c>
      <c r="E5596" s="2" t="s">
        <v>213</v>
      </c>
      <c r="F5596" s="3"/>
    </row>
    <row r="5597" spans="1:6">
      <c r="A5597" s="2" t="s">
        <v>8226</v>
      </c>
      <c r="B5597" s="2" t="s">
        <v>210</v>
      </c>
      <c r="C5597" s="2" t="s">
        <v>8224</v>
      </c>
      <c r="D5597" s="2" t="s">
        <v>219</v>
      </c>
      <c r="E5597" s="2" t="s">
        <v>213</v>
      </c>
      <c r="F5597" s="3"/>
    </row>
    <row r="5598" spans="1:6">
      <c r="A5598" s="2" t="s">
        <v>8227</v>
      </c>
      <c r="B5598" s="2" t="s">
        <v>210</v>
      </c>
      <c r="C5598" s="2" t="s">
        <v>8228</v>
      </c>
      <c r="D5598" s="2" t="s">
        <v>219</v>
      </c>
      <c r="E5598" s="2" t="s">
        <v>213</v>
      </c>
      <c r="F5598" s="3"/>
    </row>
    <row r="5599" spans="1:6">
      <c r="A5599" s="2" t="s">
        <v>8229</v>
      </c>
      <c r="B5599" s="2" t="s">
        <v>210</v>
      </c>
      <c r="C5599" s="2" t="s">
        <v>8230</v>
      </c>
      <c r="D5599" s="2" t="s">
        <v>219</v>
      </c>
      <c r="E5599" s="2" t="s">
        <v>8231</v>
      </c>
      <c r="F5599" s="3"/>
    </row>
    <row r="5600" spans="1:6">
      <c r="A5600" s="2" t="s">
        <v>8232</v>
      </c>
      <c r="B5600" s="2" t="s">
        <v>210</v>
      </c>
      <c r="C5600" s="2" t="s">
        <v>8233</v>
      </c>
      <c r="D5600" s="2" t="s">
        <v>219</v>
      </c>
      <c r="E5600" s="2" t="s">
        <v>8231</v>
      </c>
      <c r="F5600" s="3"/>
    </row>
    <row r="5601" spans="1:6">
      <c r="A5601" s="2" t="s">
        <v>8234</v>
      </c>
      <c r="B5601" s="2" t="s">
        <v>210</v>
      </c>
      <c r="C5601" s="2" t="s">
        <v>8235</v>
      </c>
      <c r="D5601" s="2" t="s">
        <v>219</v>
      </c>
      <c r="E5601" s="2" t="s">
        <v>2383</v>
      </c>
      <c r="F5601" s="3"/>
    </row>
    <row r="5602" spans="1:6">
      <c r="A5602" s="2" t="s">
        <v>8236</v>
      </c>
      <c r="B5602" s="2" t="s">
        <v>210</v>
      </c>
      <c r="C5602" s="2" t="s">
        <v>8237</v>
      </c>
      <c r="D5602" s="2" t="s">
        <v>219</v>
      </c>
      <c r="E5602" s="2" t="s">
        <v>2383</v>
      </c>
      <c r="F5602" s="3"/>
    </row>
    <row r="5603" spans="1:6">
      <c r="A5603" s="2" t="s">
        <v>8238</v>
      </c>
      <c r="B5603" s="2" t="s">
        <v>210</v>
      </c>
      <c r="C5603" s="2" t="s">
        <v>8239</v>
      </c>
      <c r="D5603" s="2" t="s">
        <v>219</v>
      </c>
      <c r="E5603" s="2" t="s">
        <v>3464</v>
      </c>
      <c r="F5603" s="3"/>
    </row>
    <row r="5604" spans="1:6">
      <c r="A5604" s="2" t="s">
        <v>8240</v>
      </c>
      <c r="B5604" s="2" t="s">
        <v>210</v>
      </c>
      <c r="C5604" s="2" t="s">
        <v>8241</v>
      </c>
      <c r="D5604" s="2" t="s">
        <v>219</v>
      </c>
      <c r="E5604" s="2" t="s">
        <v>3464</v>
      </c>
      <c r="F5604" s="3"/>
    </row>
    <row r="5605" spans="1:6">
      <c r="A5605" s="2" t="s">
        <v>8242</v>
      </c>
      <c r="B5605" s="2" t="s">
        <v>210</v>
      </c>
      <c r="C5605" s="2" t="s">
        <v>8243</v>
      </c>
      <c r="D5605" s="2" t="s">
        <v>219</v>
      </c>
      <c r="E5605" s="2" t="s">
        <v>592</v>
      </c>
      <c r="F5605" s="3"/>
    </row>
    <row r="5606" spans="1:6">
      <c r="A5606" s="2" t="s">
        <v>8244</v>
      </c>
      <c r="B5606" s="2" t="s">
        <v>210</v>
      </c>
      <c r="C5606" s="2" t="s">
        <v>8245</v>
      </c>
      <c r="D5606" s="2" t="s">
        <v>212</v>
      </c>
      <c r="E5606" s="2" t="s">
        <v>6495</v>
      </c>
      <c r="F5606" s="3"/>
    </row>
    <row r="5607" spans="1:6">
      <c r="A5607" s="2" t="s">
        <v>8246</v>
      </c>
      <c r="B5607" s="2" t="s">
        <v>210</v>
      </c>
      <c r="C5607" s="2" t="s">
        <v>8247</v>
      </c>
      <c r="D5607" s="2" t="s">
        <v>219</v>
      </c>
      <c r="E5607" s="2" t="s">
        <v>213</v>
      </c>
      <c r="F5607" s="3"/>
    </row>
    <row r="5608" spans="1:6">
      <c r="A5608" s="2" t="s">
        <v>8248</v>
      </c>
      <c r="B5608" s="2" t="s">
        <v>210</v>
      </c>
      <c r="C5608" s="2" t="s">
        <v>8247</v>
      </c>
      <c r="D5608" s="2" t="s">
        <v>219</v>
      </c>
      <c r="E5608" s="2" t="s">
        <v>213</v>
      </c>
      <c r="F5608" s="3"/>
    </row>
    <row r="5609" spans="1:6">
      <c r="A5609" s="2" t="s">
        <v>8249</v>
      </c>
      <c r="B5609" s="2" t="s">
        <v>210</v>
      </c>
      <c r="C5609" s="2" t="s">
        <v>8247</v>
      </c>
      <c r="D5609" s="2" t="s">
        <v>219</v>
      </c>
      <c r="E5609" s="2" t="s">
        <v>213</v>
      </c>
      <c r="F5609" s="3"/>
    </row>
    <row r="5610" spans="1:6">
      <c r="A5610" s="2" t="s">
        <v>8250</v>
      </c>
      <c r="B5610" s="2" t="s">
        <v>210</v>
      </c>
      <c r="C5610" s="2" t="s">
        <v>8247</v>
      </c>
      <c r="D5610" s="2" t="s">
        <v>219</v>
      </c>
      <c r="E5610" s="2" t="s">
        <v>213</v>
      </c>
      <c r="F5610" s="3"/>
    </row>
    <row r="5611" spans="1:6">
      <c r="A5611" s="2"/>
      <c r="B5611" s="2" t="s">
        <v>210</v>
      </c>
      <c r="C5611" s="2" t="s">
        <v>8251</v>
      </c>
      <c r="D5611" s="2" t="s">
        <v>219</v>
      </c>
      <c r="E5611" s="2" t="s">
        <v>118</v>
      </c>
      <c r="F5611" s="3"/>
    </row>
    <row r="5612" spans="1:6">
      <c r="A5612" s="2" t="s">
        <v>8252</v>
      </c>
      <c r="B5612" s="2" t="s">
        <v>210</v>
      </c>
      <c r="C5612" s="2" t="s">
        <v>8253</v>
      </c>
      <c r="D5612" s="2" t="s">
        <v>212</v>
      </c>
      <c r="E5612" s="2" t="s">
        <v>1218</v>
      </c>
      <c r="F5612" s="3"/>
    </row>
    <row r="5613" spans="1:6">
      <c r="A5613" s="2" t="s">
        <v>8254</v>
      </c>
      <c r="B5613" s="2" t="s">
        <v>210</v>
      </c>
      <c r="C5613" s="2" t="s">
        <v>8255</v>
      </c>
      <c r="D5613" s="2" t="s">
        <v>212</v>
      </c>
      <c r="E5613" s="2" t="s">
        <v>2810</v>
      </c>
      <c r="F5613" s="3"/>
    </row>
    <row r="5614" spans="1:6">
      <c r="A5614" s="2"/>
      <c r="B5614" s="2" t="s">
        <v>210</v>
      </c>
      <c r="C5614" s="2" t="s">
        <v>8256</v>
      </c>
      <c r="D5614" s="2" t="s">
        <v>212</v>
      </c>
      <c r="E5614" s="2" t="s">
        <v>118</v>
      </c>
      <c r="F5614" s="3"/>
    </row>
    <row r="5615" spans="1:6">
      <c r="A5615" s="2" t="s">
        <v>8257</v>
      </c>
      <c r="B5615" s="2" t="s">
        <v>210</v>
      </c>
      <c r="C5615" s="2" t="s">
        <v>8258</v>
      </c>
      <c r="D5615" s="2" t="s">
        <v>212</v>
      </c>
      <c r="E5615" s="2" t="s">
        <v>213</v>
      </c>
      <c r="F5615" s="3"/>
    </row>
    <row r="5616" spans="1:6">
      <c r="A5616" s="2" t="s">
        <v>8259</v>
      </c>
      <c r="B5616" s="2" t="s">
        <v>210</v>
      </c>
      <c r="C5616" s="2" t="s">
        <v>8260</v>
      </c>
      <c r="D5616" s="2" t="s">
        <v>219</v>
      </c>
      <c r="E5616" s="2" t="s">
        <v>327</v>
      </c>
      <c r="F5616" s="3"/>
    </row>
    <row r="5617" spans="1:6">
      <c r="A5617" s="2" t="s">
        <v>8261</v>
      </c>
      <c r="B5617" s="2" t="s">
        <v>210</v>
      </c>
      <c r="C5617" s="2" t="s">
        <v>8262</v>
      </c>
      <c r="D5617" s="2" t="s">
        <v>219</v>
      </c>
      <c r="E5617" s="2" t="s">
        <v>396</v>
      </c>
      <c r="F5617" s="3"/>
    </row>
    <row r="5618" spans="1:6">
      <c r="A5618" s="2" t="s">
        <v>8263</v>
      </c>
      <c r="B5618" s="2" t="s">
        <v>210</v>
      </c>
      <c r="C5618" s="2" t="s">
        <v>8264</v>
      </c>
      <c r="D5618" s="2" t="s">
        <v>219</v>
      </c>
      <c r="E5618" s="2" t="s">
        <v>267</v>
      </c>
      <c r="F5618" s="3"/>
    </row>
    <row r="5619" spans="1:6">
      <c r="A5619" s="2" t="s">
        <v>8265</v>
      </c>
      <c r="B5619" s="2" t="s">
        <v>210</v>
      </c>
      <c r="C5619" s="2" t="s">
        <v>8266</v>
      </c>
      <c r="D5619" s="2" t="s">
        <v>219</v>
      </c>
      <c r="E5619" s="2" t="s">
        <v>267</v>
      </c>
      <c r="F5619" s="3"/>
    </row>
    <row r="5620" spans="1:6">
      <c r="A5620" s="2"/>
      <c r="B5620" s="2" t="s">
        <v>210</v>
      </c>
      <c r="C5620" s="2" t="s">
        <v>8267</v>
      </c>
      <c r="D5620" s="2" t="s">
        <v>212</v>
      </c>
      <c r="E5620" s="2" t="s">
        <v>118</v>
      </c>
      <c r="F5620" s="3"/>
    </row>
    <row r="5621" spans="1:6">
      <c r="A5621" s="2" t="s">
        <v>2656</v>
      </c>
      <c r="B5621" s="2" t="s">
        <v>210</v>
      </c>
      <c r="C5621" s="2" t="s">
        <v>8268</v>
      </c>
      <c r="D5621" s="2" t="s">
        <v>212</v>
      </c>
      <c r="E5621" s="2" t="s">
        <v>1359</v>
      </c>
      <c r="F5621" s="3"/>
    </row>
    <row r="5622" spans="1:6">
      <c r="A5622" s="2" t="s">
        <v>8269</v>
      </c>
      <c r="B5622" s="2" t="s">
        <v>210</v>
      </c>
      <c r="C5622" s="2" t="s">
        <v>8270</v>
      </c>
      <c r="D5622" s="2" t="s">
        <v>212</v>
      </c>
      <c r="E5622" s="2" t="s">
        <v>272</v>
      </c>
      <c r="F5622" s="3"/>
    </row>
    <row r="5623" spans="1:6">
      <c r="A5623" s="2" t="s">
        <v>8271</v>
      </c>
      <c r="B5623" s="2" t="s">
        <v>210</v>
      </c>
      <c r="C5623" s="2" t="s">
        <v>8272</v>
      </c>
      <c r="D5623" s="2" t="s">
        <v>212</v>
      </c>
      <c r="E5623" s="2" t="s">
        <v>267</v>
      </c>
      <c r="F5623" s="3"/>
    </row>
    <row r="5624" spans="1:6">
      <c r="A5624" s="2" t="s">
        <v>3126</v>
      </c>
      <c r="B5624" s="2" t="s">
        <v>210</v>
      </c>
      <c r="C5624" s="2" t="s">
        <v>8273</v>
      </c>
      <c r="D5624" s="2" t="s">
        <v>212</v>
      </c>
      <c r="E5624" s="2" t="s">
        <v>241</v>
      </c>
      <c r="F5624" s="3"/>
    </row>
    <row r="5625" spans="1:6">
      <c r="A5625" s="2" t="s">
        <v>8274</v>
      </c>
      <c r="B5625" s="2" t="s">
        <v>210</v>
      </c>
      <c r="C5625" s="2" t="s">
        <v>8275</v>
      </c>
      <c r="D5625" s="2" t="s">
        <v>212</v>
      </c>
      <c r="E5625" s="2" t="s">
        <v>246</v>
      </c>
      <c r="F5625" s="3"/>
    </row>
    <row r="5626" spans="1:6">
      <c r="A5626" s="2" t="s">
        <v>8276</v>
      </c>
      <c r="B5626" s="2" t="s">
        <v>210</v>
      </c>
      <c r="C5626" s="2" t="s">
        <v>8275</v>
      </c>
      <c r="D5626" s="2" t="s">
        <v>212</v>
      </c>
      <c r="E5626" s="2" t="s">
        <v>246</v>
      </c>
      <c r="F5626" s="3"/>
    </row>
    <row r="5627" spans="1:6">
      <c r="A5627" s="2" t="s">
        <v>8277</v>
      </c>
      <c r="B5627" s="2" t="s">
        <v>210</v>
      </c>
      <c r="C5627" s="2" t="s">
        <v>8275</v>
      </c>
      <c r="D5627" s="2" t="s">
        <v>212</v>
      </c>
      <c r="E5627" s="2" t="s">
        <v>246</v>
      </c>
      <c r="F5627" s="3"/>
    </row>
    <row r="5628" spans="1:6">
      <c r="A5628" s="2" t="s">
        <v>8278</v>
      </c>
      <c r="B5628" s="2" t="s">
        <v>210</v>
      </c>
      <c r="C5628" s="2" t="s">
        <v>8275</v>
      </c>
      <c r="D5628" s="2" t="s">
        <v>212</v>
      </c>
      <c r="E5628" s="2" t="s">
        <v>246</v>
      </c>
      <c r="F5628" s="3"/>
    </row>
    <row r="5629" spans="1:6">
      <c r="A5629" s="2" t="s">
        <v>8279</v>
      </c>
      <c r="B5629" s="2" t="s">
        <v>210</v>
      </c>
      <c r="C5629" s="2" t="s">
        <v>8280</v>
      </c>
      <c r="D5629" s="2" t="s">
        <v>212</v>
      </c>
      <c r="E5629" s="2" t="s">
        <v>1379</v>
      </c>
      <c r="F5629" s="3"/>
    </row>
    <row r="5630" spans="1:6">
      <c r="A5630" s="2" t="s">
        <v>8281</v>
      </c>
      <c r="B5630" s="2" t="s">
        <v>210</v>
      </c>
      <c r="C5630" s="2" t="s">
        <v>8280</v>
      </c>
      <c r="D5630" s="2" t="s">
        <v>212</v>
      </c>
      <c r="E5630" s="2" t="s">
        <v>1243</v>
      </c>
      <c r="F5630" s="3"/>
    </row>
    <row r="5631" spans="1:6">
      <c r="A5631" s="2" t="s">
        <v>8282</v>
      </c>
      <c r="B5631" s="2" t="s">
        <v>210</v>
      </c>
      <c r="C5631" s="2" t="s">
        <v>8280</v>
      </c>
      <c r="D5631" s="2" t="s">
        <v>212</v>
      </c>
      <c r="E5631" s="2" t="s">
        <v>361</v>
      </c>
      <c r="F5631" s="3"/>
    </row>
    <row r="5632" spans="1:6">
      <c r="A5632" s="2"/>
      <c r="B5632" s="2" t="s">
        <v>210</v>
      </c>
      <c r="C5632" s="2" t="s">
        <v>8280</v>
      </c>
      <c r="D5632" s="2" t="s">
        <v>212</v>
      </c>
      <c r="E5632" s="2" t="s">
        <v>226</v>
      </c>
      <c r="F5632" s="3"/>
    </row>
    <row r="5633" spans="1:6">
      <c r="A5633" s="2" t="s">
        <v>8283</v>
      </c>
      <c r="B5633" s="2" t="s">
        <v>210</v>
      </c>
      <c r="C5633" s="2" t="s">
        <v>8280</v>
      </c>
      <c r="D5633" s="2" t="s">
        <v>212</v>
      </c>
      <c r="E5633" s="2" t="s">
        <v>220</v>
      </c>
      <c r="F5633" s="3"/>
    </row>
    <row r="5634" spans="1:6">
      <c r="A5634" s="2" t="s">
        <v>1405</v>
      </c>
      <c r="B5634" s="2" t="s">
        <v>210</v>
      </c>
      <c r="C5634" s="2" t="s">
        <v>8280</v>
      </c>
      <c r="D5634" s="2" t="s">
        <v>212</v>
      </c>
      <c r="E5634" s="2" t="s">
        <v>2383</v>
      </c>
      <c r="F5634" s="3"/>
    </row>
    <row r="5635" spans="1:6">
      <c r="A5635" s="2" t="s">
        <v>1963</v>
      </c>
      <c r="B5635" s="2" t="s">
        <v>210</v>
      </c>
      <c r="C5635" s="2" t="s">
        <v>8280</v>
      </c>
      <c r="D5635" s="2" t="s">
        <v>212</v>
      </c>
      <c r="E5635" s="2" t="s">
        <v>8284</v>
      </c>
      <c r="F5635" s="3"/>
    </row>
    <row r="5636" spans="1:6">
      <c r="A5636" s="2" t="s">
        <v>4541</v>
      </c>
      <c r="B5636" s="2" t="s">
        <v>210</v>
      </c>
      <c r="C5636" s="2" t="s">
        <v>8285</v>
      </c>
      <c r="D5636" s="2" t="s">
        <v>212</v>
      </c>
      <c r="E5636" s="2" t="s">
        <v>2099</v>
      </c>
      <c r="F5636" s="3"/>
    </row>
    <row r="5637" spans="1:6">
      <c r="A5637" s="2" t="s">
        <v>8286</v>
      </c>
      <c r="B5637" s="2" t="s">
        <v>210</v>
      </c>
      <c r="C5637" s="2" t="s">
        <v>8287</v>
      </c>
      <c r="D5637" s="2" t="s">
        <v>212</v>
      </c>
      <c r="E5637" s="2" t="s">
        <v>327</v>
      </c>
      <c r="F5637" s="3"/>
    </row>
    <row r="5638" spans="1:6">
      <c r="A5638" s="2" t="s">
        <v>4008</v>
      </c>
      <c r="B5638" s="2" t="s">
        <v>210</v>
      </c>
      <c r="C5638" s="2" t="s">
        <v>8288</v>
      </c>
      <c r="D5638" s="2" t="s">
        <v>212</v>
      </c>
      <c r="E5638" s="2" t="s">
        <v>2099</v>
      </c>
      <c r="F5638" s="3"/>
    </row>
    <row r="5639" spans="1:6">
      <c r="A5639" s="2" t="s">
        <v>8289</v>
      </c>
      <c r="B5639" s="2" t="s">
        <v>210</v>
      </c>
      <c r="C5639" s="2" t="s">
        <v>8290</v>
      </c>
      <c r="D5639" s="2" t="s">
        <v>212</v>
      </c>
      <c r="E5639" s="2" t="s">
        <v>1347</v>
      </c>
      <c r="F5639" s="3"/>
    </row>
    <row r="5640" spans="1:6">
      <c r="A5640" s="2" t="s">
        <v>8291</v>
      </c>
      <c r="B5640" s="2" t="s">
        <v>210</v>
      </c>
      <c r="C5640" s="2" t="s">
        <v>8292</v>
      </c>
      <c r="D5640" s="2" t="s">
        <v>212</v>
      </c>
      <c r="E5640" s="2" t="s">
        <v>1347</v>
      </c>
      <c r="F5640" s="3"/>
    </row>
    <row r="5641" spans="1:6">
      <c r="A5641" s="2"/>
      <c r="B5641" s="2" t="s">
        <v>210</v>
      </c>
      <c r="C5641" s="2" t="s">
        <v>8293</v>
      </c>
      <c r="D5641" s="2" t="s">
        <v>212</v>
      </c>
      <c r="E5641" s="2" t="s">
        <v>1243</v>
      </c>
      <c r="F5641" s="3"/>
    </row>
    <row r="5642" spans="1:6">
      <c r="A5642" s="2" t="s">
        <v>8294</v>
      </c>
      <c r="B5642" s="2" t="s">
        <v>210</v>
      </c>
      <c r="C5642" s="2" t="s">
        <v>8295</v>
      </c>
      <c r="D5642" s="2" t="s">
        <v>212</v>
      </c>
      <c r="E5642" s="2" t="s">
        <v>258</v>
      </c>
      <c r="F5642" s="3"/>
    </row>
    <row r="5643" spans="1:6">
      <c r="A5643" s="2" t="s">
        <v>8296</v>
      </c>
      <c r="B5643" s="2" t="s">
        <v>210</v>
      </c>
      <c r="C5643" s="2" t="s">
        <v>8297</v>
      </c>
      <c r="D5643" s="2" t="s">
        <v>212</v>
      </c>
      <c r="E5643" s="2" t="s">
        <v>1347</v>
      </c>
      <c r="F5643" s="3"/>
    </row>
    <row r="5644" spans="1:6">
      <c r="A5644" s="2" t="s">
        <v>8298</v>
      </c>
      <c r="B5644" s="2" t="s">
        <v>210</v>
      </c>
      <c r="C5644" s="2" t="s">
        <v>8299</v>
      </c>
      <c r="D5644" s="2" t="s">
        <v>212</v>
      </c>
      <c r="E5644" s="2" t="s">
        <v>2383</v>
      </c>
      <c r="F5644" s="3"/>
    </row>
    <row r="5645" spans="1:6">
      <c r="A5645" s="2"/>
      <c r="B5645" s="2" t="s">
        <v>210</v>
      </c>
      <c r="C5645" s="2" t="s">
        <v>8299</v>
      </c>
      <c r="D5645" s="2" t="s">
        <v>212</v>
      </c>
      <c r="E5645" s="2" t="s">
        <v>1243</v>
      </c>
      <c r="F5645" s="3"/>
    </row>
    <row r="5646" spans="1:6">
      <c r="A5646" s="2" t="s">
        <v>8300</v>
      </c>
      <c r="B5646" s="2" t="s">
        <v>210</v>
      </c>
      <c r="C5646" s="2" t="s">
        <v>8301</v>
      </c>
      <c r="D5646" s="2" t="s">
        <v>212</v>
      </c>
      <c r="E5646" s="2" t="s">
        <v>415</v>
      </c>
      <c r="F5646" s="3"/>
    </row>
    <row r="5647" spans="1:6">
      <c r="A5647" s="2" t="s">
        <v>8302</v>
      </c>
      <c r="B5647" s="2" t="s">
        <v>210</v>
      </c>
      <c r="C5647" s="2" t="s">
        <v>8303</v>
      </c>
      <c r="D5647" s="2" t="s">
        <v>212</v>
      </c>
      <c r="E5647" s="2" t="s">
        <v>415</v>
      </c>
      <c r="F5647" s="3"/>
    </row>
    <row r="5648" spans="1:6">
      <c r="A5648" s="2" t="s">
        <v>8304</v>
      </c>
      <c r="B5648" s="2" t="s">
        <v>210</v>
      </c>
      <c r="C5648" s="2" t="s">
        <v>8305</v>
      </c>
      <c r="D5648" s="2" t="s">
        <v>212</v>
      </c>
      <c r="E5648" s="2" t="s">
        <v>389</v>
      </c>
      <c r="F5648" s="3"/>
    </row>
    <row r="5649" spans="1:6">
      <c r="A5649" s="2" t="s">
        <v>8306</v>
      </c>
      <c r="B5649" s="2" t="s">
        <v>210</v>
      </c>
      <c r="C5649" s="2" t="s">
        <v>8307</v>
      </c>
      <c r="D5649" s="2" t="s">
        <v>212</v>
      </c>
      <c r="E5649" s="2" t="s">
        <v>1332</v>
      </c>
      <c r="F5649" s="3"/>
    </row>
    <row r="5650" spans="1:6">
      <c r="A5650" s="2" t="s">
        <v>8308</v>
      </c>
      <c r="B5650" s="2" t="s">
        <v>210</v>
      </c>
      <c r="C5650" s="2" t="s">
        <v>8309</v>
      </c>
      <c r="D5650" s="2" t="s">
        <v>212</v>
      </c>
      <c r="E5650" s="2" t="s">
        <v>396</v>
      </c>
      <c r="F5650" s="3"/>
    </row>
    <row r="5651" spans="1:6">
      <c r="A5651" s="2" t="s">
        <v>8310</v>
      </c>
      <c r="B5651" s="2" t="s">
        <v>210</v>
      </c>
      <c r="C5651" s="2" t="s">
        <v>8311</v>
      </c>
      <c r="D5651" s="2" t="s">
        <v>212</v>
      </c>
      <c r="E5651" s="2" t="s">
        <v>415</v>
      </c>
      <c r="F5651" s="3"/>
    </row>
    <row r="5652" spans="1:6">
      <c r="A5652" s="2" t="s">
        <v>4016</v>
      </c>
      <c r="B5652" s="2" t="s">
        <v>210</v>
      </c>
      <c r="C5652" s="2" t="s">
        <v>8312</v>
      </c>
      <c r="D5652" s="2" t="s">
        <v>212</v>
      </c>
      <c r="E5652" s="2" t="s">
        <v>2099</v>
      </c>
      <c r="F5652" s="3"/>
    </row>
    <row r="5653" spans="1:6">
      <c r="A5653" s="2" t="s">
        <v>1098</v>
      </c>
      <c r="B5653" s="2" t="s">
        <v>210</v>
      </c>
      <c r="C5653" s="2" t="s">
        <v>8313</v>
      </c>
      <c r="D5653" s="2" t="s">
        <v>212</v>
      </c>
      <c r="E5653" s="2" t="s">
        <v>386</v>
      </c>
      <c r="F5653" s="3"/>
    </row>
    <row r="5654" spans="1:6">
      <c r="A5654" s="2" t="s">
        <v>8314</v>
      </c>
      <c r="B5654" s="2" t="s">
        <v>210</v>
      </c>
      <c r="C5654" s="2" t="s">
        <v>8315</v>
      </c>
      <c r="D5654" s="2" t="s">
        <v>212</v>
      </c>
      <c r="E5654" s="2" t="s">
        <v>231</v>
      </c>
      <c r="F5654" s="3"/>
    </row>
    <row r="5655" spans="1:6">
      <c r="A5655" s="2" t="s">
        <v>8316</v>
      </c>
      <c r="B5655" s="2" t="s">
        <v>210</v>
      </c>
      <c r="C5655" s="2" t="s">
        <v>8317</v>
      </c>
      <c r="D5655" s="2" t="s">
        <v>212</v>
      </c>
      <c r="E5655" s="2" t="s">
        <v>1076</v>
      </c>
      <c r="F5655" s="3"/>
    </row>
    <row r="5656" spans="1:6">
      <c r="A5656" s="2" t="s">
        <v>8318</v>
      </c>
      <c r="B5656" s="2" t="s">
        <v>210</v>
      </c>
      <c r="C5656" s="2" t="s">
        <v>8317</v>
      </c>
      <c r="D5656" s="2" t="s">
        <v>212</v>
      </c>
      <c r="E5656" s="2" t="s">
        <v>1083</v>
      </c>
      <c r="F5656" s="3"/>
    </row>
    <row r="5657" spans="1:6">
      <c r="A5657" s="2" t="s">
        <v>8319</v>
      </c>
      <c r="B5657" s="2" t="s">
        <v>210</v>
      </c>
      <c r="C5657" s="2" t="s">
        <v>8320</v>
      </c>
      <c r="D5657" s="2" t="s">
        <v>212</v>
      </c>
      <c r="E5657" s="2" t="s">
        <v>1347</v>
      </c>
      <c r="F5657" s="3"/>
    </row>
    <row r="5658" spans="1:6">
      <c r="A5658" s="2" t="s">
        <v>8321</v>
      </c>
      <c r="B5658" s="2" t="s">
        <v>210</v>
      </c>
      <c r="C5658" s="2" t="s">
        <v>8322</v>
      </c>
      <c r="D5658" s="2" t="s">
        <v>212</v>
      </c>
      <c r="E5658" s="2" t="s">
        <v>1363</v>
      </c>
      <c r="F5658" s="3"/>
    </row>
    <row r="5659" spans="1:6">
      <c r="A5659" s="2" t="s">
        <v>8323</v>
      </c>
      <c r="B5659" s="2" t="s">
        <v>210</v>
      </c>
      <c r="C5659" s="2" t="s">
        <v>8324</v>
      </c>
      <c r="D5659" s="2" t="s">
        <v>212</v>
      </c>
      <c r="E5659" s="2" t="s">
        <v>3295</v>
      </c>
      <c r="F5659" s="3"/>
    </row>
    <row r="5660" spans="1:6">
      <c r="A5660" s="2" t="s">
        <v>8325</v>
      </c>
      <c r="B5660" s="2" t="s">
        <v>210</v>
      </c>
      <c r="C5660" s="2" t="s">
        <v>8326</v>
      </c>
      <c r="D5660" s="2" t="s">
        <v>212</v>
      </c>
      <c r="E5660" s="2" t="s">
        <v>1582</v>
      </c>
      <c r="F5660" s="3"/>
    </row>
    <row r="5661" spans="1:6">
      <c r="A5661" s="2" t="s">
        <v>5694</v>
      </c>
      <c r="B5661" s="2" t="s">
        <v>210</v>
      </c>
      <c r="C5661" s="2" t="s">
        <v>8327</v>
      </c>
      <c r="D5661" s="2" t="s">
        <v>219</v>
      </c>
      <c r="E5661" s="2" t="s">
        <v>118</v>
      </c>
      <c r="F5661" s="3"/>
    </row>
    <row r="5662" spans="1:6">
      <c r="A5662" s="2" t="s">
        <v>5704</v>
      </c>
      <c r="B5662" s="2" t="s">
        <v>210</v>
      </c>
      <c r="C5662" s="2" t="s">
        <v>8328</v>
      </c>
      <c r="D5662" s="2" t="s">
        <v>219</v>
      </c>
      <c r="E5662" s="2" t="s">
        <v>118</v>
      </c>
      <c r="F5662" s="3"/>
    </row>
    <row r="5663" spans="1:6">
      <c r="A5663" s="2" t="s">
        <v>5690</v>
      </c>
      <c r="B5663" s="2" t="s">
        <v>210</v>
      </c>
      <c r="C5663" s="2" t="s">
        <v>8329</v>
      </c>
      <c r="D5663" s="2" t="s">
        <v>219</v>
      </c>
      <c r="E5663" s="2" t="s">
        <v>118</v>
      </c>
      <c r="F5663" s="3"/>
    </row>
    <row r="5664" spans="1:6">
      <c r="A5664" s="2" t="s">
        <v>5696</v>
      </c>
      <c r="B5664" s="2" t="s">
        <v>210</v>
      </c>
      <c r="C5664" s="2" t="s">
        <v>8330</v>
      </c>
      <c r="D5664" s="2" t="s">
        <v>219</v>
      </c>
      <c r="E5664" s="2" t="s">
        <v>118</v>
      </c>
      <c r="F5664" s="3"/>
    </row>
    <row r="5665" spans="1:6">
      <c r="A5665" s="2" t="s">
        <v>5709</v>
      </c>
      <c r="B5665" s="2" t="s">
        <v>210</v>
      </c>
      <c r="C5665" s="2" t="s">
        <v>8331</v>
      </c>
      <c r="D5665" s="2" t="s">
        <v>219</v>
      </c>
      <c r="E5665" s="2" t="s">
        <v>118</v>
      </c>
      <c r="F5665" s="3"/>
    </row>
    <row r="5666" spans="1:6">
      <c r="A5666" s="2" t="s">
        <v>5700</v>
      </c>
      <c r="B5666" s="2" t="s">
        <v>210</v>
      </c>
      <c r="C5666" s="2" t="s">
        <v>8332</v>
      </c>
      <c r="D5666" s="2" t="s">
        <v>219</v>
      </c>
      <c r="E5666" s="2" t="s">
        <v>118</v>
      </c>
      <c r="F5666" s="3"/>
    </row>
    <row r="5667" spans="1:6">
      <c r="A5667" s="2" t="s">
        <v>5673</v>
      </c>
      <c r="B5667" s="2" t="s">
        <v>210</v>
      </c>
      <c r="C5667" s="2" t="s">
        <v>8333</v>
      </c>
      <c r="D5667" s="2" t="s">
        <v>219</v>
      </c>
      <c r="E5667" s="2" t="s">
        <v>118</v>
      </c>
      <c r="F5667" s="3"/>
    </row>
    <row r="5668" spans="1:6">
      <c r="A5668" s="2"/>
      <c r="B5668" s="2" t="s">
        <v>210</v>
      </c>
      <c r="C5668" s="2" t="s">
        <v>8334</v>
      </c>
      <c r="D5668" s="2" t="s">
        <v>212</v>
      </c>
      <c r="E5668" s="2" t="s">
        <v>118</v>
      </c>
      <c r="F5668" s="3"/>
    </row>
    <row r="5669" spans="1:6">
      <c r="A5669" s="2"/>
      <c r="B5669" s="2" t="s">
        <v>210</v>
      </c>
      <c r="C5669" s="2" t="s">
        <v>8334</v>
      </c>
      <c r="D5669" s="2" t="s">
        <v>212</v>
      </c>
      <c r="E5669" s="2" t="s">
        <v>118</v>
      </c>
      <c r="F5669" s="3"/>
    </row>
    <row r="5670" spans="1:6">
      <c r="A5670" s="2"/>
      <c r="B5670" s="2" t="s">
        <v>210</v>
      </c>
      <c r="C5670" s="2" t="s">
        <v>8335</v>
      </c>
      <c r="D5670" s="2" t="s">
        <v>212</v>
      </c>
      <c r="E5670" s="2" t="s">
        <v>118</v>
      </c>
      <c r="F5670" s="3"/>
    </row>
    <row r="5671" spans="1:6">
      <c r="A5671" s="2"/>
      <c r="B5671" s="2" t="s">
        <v>210</v>
      </c>
      <c r="C5671" s="2" t="s">
        <v>8336</v>
      </c>
      <c r="D5671" s="2" t="s">
        <v>212</v>
      </c>
      <c r="E5671" s="2" t="s">
        <v>118</v>
      </c>
      <c r="F5671" s="3"/>
    </row>
    <row r="5672" spans="1:6">
      <c r="A5672" s="2"/>
      <c r="B5672" s="2" t="s">
        <v>210</v>
      </c>
      <c r="C5672" s="2" t="s">
        <v>8336</v>
      </c>
      <c r="D5672" s="2" t="s">
        <v>212</v>
      </c>
      <c r="E5672" s="2" t="s">
        <v>118</v>
      </c>
      <c r="F5672" s="3"/>
    </row>
    <row r="5673" spans="1:6">
      <c r="A5673" s="2" t="s">
        <v>8337</v>
      </c>
      <c r="B5673" s="2" t="s">
        <v>210</v>
      </c>
      <c r="C5673" s="2" t="s">
        <v>8338</v>
      </c>
      <c r="D5673" s="2" t="s">
        <v>212</v>
      </c>
      <c r="E5673" s="2" t="s">
        <v>258</v>
      </c>
      <c r="F5673" s="3"/>
    </row>
    <row r="5674" spans="1:6">
      <c r="A5674" s="2" t="s">
        <v>8339</v>
      </c>
      <c r="B5674" s="2" t="s">
        <v>210</v>
      </c>
      <c r="C5674" s="2" t="s">
        <v>8340</v>
      </c>
      <c r="D5674" s="2" t="s">
        <v>212</v>
      </c>
      <c r="E5674" s="2" t="s">
        <v>241</v>
      </c>
      <c r="F5674" s="3"/>
    </row>
    <row r="5675" spans="1:6">
      <c r="A5675" s="2" t="s">
        <v>8341</v>
      </c>
      <c r="B5675" s="2" t="s">
        <v>210</v>
      </c>
      <c r="C5675" s="2" t="s">
        <v>8342</v>
      </c>
      <c r="D5675" s="2" t="s">
        <v>212</v>
      </c>
      <c r="E5675" s="2" t="s">
        <v>1218</v>
      </c>
      <c r="F5675" s="3"/>
    </row>
    <row r="5676" spans="1:6">
      <c r="A5676" s="2" t="s">
        <v>8343</v>
      </c>
      <c r="B5676" s="2" t="s">
        <v>210</v>
      </c>
      <c r="C5676" s="2" t="s">
        <v>8344</v>
      </c>
      <c r="D5676" s="2" t="s">
        <v>212</v>
      </c>
      <c r="E5676" s="2" t="s">
        <v>223</v>
      </c>
      <c r="F5676" s="3"/>
    </row>
    <row r="5677" spans="1:6">
      <c r="A5677" s="2" t="s">
        <v>5793</v>
      </c>
      <c r="B5677" s="2" t="s">
        <v>210</v>
      </c>
      <c r="C5677" s="2" t="s">
        <v>8345</v>
      </c>
      <c r="D5677" s="2" t="s">
        <v>212</v>
      </c>
      <c r="E5677" s="2" t="s">
        <v>213</v>
      </c>
      <c r="F5677" s="3"/>
    </row>
    <row r="5678" spans="1:6">
      <c r="A5678" s="2" t="s">
        <v>7700</v>
      </c>
      <c r="B5678" s="2" t="s">
        <v>210</v>
      </c>
      <c r="C5678" s="2" t="s">
        <v>8346</v>
      </c>
      <c r="D5678" s="2" t="s">
        <v>212</v>
      </c>
      <c r="E5678" s="2" t="s">
        <v>484</v>
      </c>
      <c r="F5678" s="3"/>
    </row>
    <row r="5679" spans="1:6">
      <c r="A5679" s="2"/>
      <c r="B5679" s="2" t="s">
        <v>210</v>
      </c>
      <c r="C5679" s="2" t="s">
        <v>8347</v>
      </c>
      <c r="D5679" s="2" t="s">
        <v>212</v>
      </c>
      <c r="E5679" s="2" t="s">
        <v>118</v>
      </c>
      <c r="F5679" s="3"/>
    </row>
    <row r="5680" spans="1:6">
      <c r="A5680" s="2" t="s">
        <v>8348</v>
      </c>
      <c r="B5680" s="2" t="s">
        <v>210</v>
      </c>
      <c r="C5680" s="2" t="s">
        <v>8349</v>
      </c>
      <c r="D5680" s="2" t="s">
        <v>212</v>
      </c>
      <c r="E5680" s="2" t="s">
        <v>1102</v>
      </c>
      <c r="F5680" s="3"/>
    </row>
    <row r="5681" spans="1:6">
      <c r="A5681" s="2" t="s">
        <v>4074</v>
      </c>
      <c r="B5681" s="2" t="s">
        <v>210</v>
      </c>
      <c r="C5681" s="2" t="s">
        <v>8350</v>
      </c>
      <c r="D5681" s="2" t="s">
        <v>212</v>
      </c>
      <c r="E5681" s="2" t="s">
        <v>415</v>
      </c>
      <c r="F5681" s="3"/>
    </row>
    <row r="5682" spans="1:6">
      <c r="A5682" s="2"/>
      <c r="B5682" s="2" t="s">
        <v>210</v>
      </c>
      <c r="C5682" s="2" t="s">
        <v>8351</v>
      </c>
      <c r="D5682" s="2" t="s">
        <v>212</v>
      </c>
      <c r="E5682" s="2" t="s">
        <v>118</v>
      </c>
      <c r="F5682" s="3"/>
    </row>
    <row r="5683" spans="1:6">
      <c r="A5683" s="2" t="s">
        <v>8352</v>
      </c>
      <c r="B5683" s="2" t="s">
        <v>210</v>
      </c>
      <c r="C5683" s="2" t="s">
        <v>8353</v>
      </c>
      <c r="D5683" s="2" t="s">
        <v>212</v>
      </c>
      <c r="E5683" s="2" t="s">
        <v>361</v>
      </c>
      <c r="F5683" s="3"/>
    </row>
    <row r="5684" spans="1:6">
      <c r="A5684" s="2" t="s">
        <v>8354</v>
      </c>
      <c r="B5684" s="2" t="s">
        <v>210</v>
      </c>
      <c r="C5684" s="2" t="s">
        <v>8353</v>
      </c>
      <c r="D5684" s="2" t="s">
        <v>212</v>
      </c>
      <c r="E5684" s="2" t="s">
        <v>361</v>
      </c>
      <c r="F5684" s="3"/>
    </row>
    <row r="5685" spans="1:6">
      <c r="A5685" s="2" t="s">
        <v>8355</v>
      </c>
      <c r="B5685" s="2" t="s">
        <v>210</v>
      </c>
      <c r="C5685" s="2" t="s">
        <v>8356</v>
      </c>
      <c r="D5685" s="2" t="s">
        <v>212</v>
      </c>
      <c r="E5685" s="2" t="s">
        <v>361</v>
      </c>
      <c r="F5685" s="3"/>
    </row>
    <row r="5686" spans="1:6">
      <c r="A5686" s="2" t="s">
        <v>8357</v>
      </c>
      <c r="B5686" s="2" t="s">
        <v>210</v>
      </c>
      <c r="C5686" s="2" t="s">
        <v>8358</v>
      </c>
      <c r="D5686" s="2" t="s">
        <v>212</v>
      </c>
      <c r="E5686" s="2" t="s">
        <v>396</v>
      </c>
      <c r="F5686" s="3"/>
    </row>
    <row r="5687" spans="1:6">
      <c r="A5687" s="2"/>
      <c r="B5687" s="2" t="s">
        <v>210</v>
      </c>
      <c r="C5687" s="2" t="s">
        <v>8359</v>
      </c>
      <c r="D5687" s="2" t="s">
        <v>212</v>
      </c>
      <c r="E5687" s="2" t="s">
        <v>7051</v>
      </c>
      <c r="F5687" s="3"/>
    </row>
    <row r="5688" spans="1:6">
      <c r="A5688" s="2" t="s">
        <v>8360</v>
      </c>
      <c r="B5688" s="2" t="s">
        <v>210</v>
      </c>
      <c r="C5688" s="2" t="s">
        <v>8361</v>
      </c>
      <c r="D5688" s="2" t="s">
        <v>219</v>
      </c>
      <c r="E5688" s="2" t="s">
        <v>64</v>
      </c>
      <c r="F5688" s="3"/>
    </row>
    <row r="5689" spans="1:6">
      <c r="A5689" s="2" t="s">
        <v>5200</v>
      </c>
      <c r="B5689" s="2" t="s">
        <v>210</v>
      </c>
      <c r="C5689" s="2" t="s">
        <v>8361</v>
      </c>
      <c r="D5689" s="2" t="s">
        <v>212</v>
      </c>
      <c r="E5689" s="2" t="s">
        <v>1347</v>
      </c>
      <c r="F5689" s="3"/>
    </row>
    <row r="5690" spans="1:6">
      <c r="A5690" s="2" t="s">
        <v>8362</v>
      </c>
      <c r="B5690" s="2" t="s">
        <v>210</v>
      </c>
      <c r="C5690" s="2" t="s">
        <v>8363</v>
      </c>
      <c r="D5690" s="2" t="s">
        <v>212</v>
      </c>
      <c r="E5690" s="2" t="s">
        <v>1071</v>
      </c>
      <c r="F5690" s="3"/>
    </row>
    <row r="5691" spans="1:6">
      <c r="A5691" s="2" t="s">
        <v>8364</v>
      </c>
      <c r="B5691" s="2" t="s">
        <v>210</v>
      </c>
      <c r="C5691" s="2" t="s">
        <v>8365</v>
      </c>
      <c r="D5691" s="2" t="s">
        <v>212</v>
      </c>
      <c r="E5691" s="2" t="s">
        <v>267</v>
      </c>
      <c r="F5691" s="3"/>
    </row>
    <row r="5692" spans="1:6">
      <c r="A5692" s="2" t="s">
        <v>8366</v>
      </c>
      <c r="B5692" s="2" t="s">
        <v>210</v>
      </c>
      <c r="C5692" s="2" t="s">
        <v>8367</v>
      </c>
      <c r="D5692" s="2" t="s">
        <v>212</v>
      </c>
      <c r="E5692" s="2" t="s">
        <v>950</v>
      </c>
      <c r="F5692" s="3"/>
    </row>
    <row r="5693" spans="1:6">
      <c r="A5693" s="2" t="s">
        <v>8368</v>
      </c>
      <c r="B5693" s="2" t="s">
        <v>210</v>
      </c>
      <c r="C5693" s="2" t="s">
        <v>8369</v>
      </c>
      <c r="D5693" s="2" t="s">
        <v>219</v>
      </c>
      <c r="E5693" s="2" t="s">
        <v>1347</v>
      </c>
      <c r="F5693" s="3"/>
    </row>
    <row r="5694" spans="1:6">
      <c r="A5694" s="2" t="s">
        <v>8370</v>
      </c>
      <c r="B5694" s="2" t="s">
        <v>210</v>
      </c>
      <c r="C5694" s="2" t="s">
        <v>8369</v>
      </c>
      <c r="D5694" s="2" t="s">
        <v>212</v>
      </c>
      <c r="E5694" s="2" t="s">
        <v>1347</v>
      </c>
      <c r="F5694" s="3"/>
    </row>
    <row r="5695" spans="1:6">
      <c r="A5695" s="2" t="s">
        <v>8371</v>
      </c>
      <c r="B5695" s="2" t="s">
        <v>210</v>
      </c>
      <c r="C5695" s="2" t="s">
        <v>8372</v>
      </c>
      <c r="D5695" s="2" t="s">
        <v>212</v>
      </c>
      <c r="E5695" s="2" t="s">
        <v>432</v>
      </c>
      <c r="F5695" s="3"/>
    </row>
    <row r="5696" spans="1:6">
      <c r="A5696" s="2" t="s">
        <v>8373</v>
      </c>
      <c r="B5696" s="2" t="s">
        <v>210</v>
      </c>
      <c r="C5696" s="2" t="s">
        <v>8374</v>
      </c>
      <c r="D5696" s="2" t="s">
        <v>212</v>
      </c>
      <c r="E5696" s="2" t="s">
        <v>213</v>
      </c>
      <c r="F5696" s="3"/>
    </row>
    <row r="5697" spans="1:6">
      <c r="A5697" s="2"/>
      <c r="B5697" s="2" t="s">
        <v>210</v>
      </c>
      <c r="C5697" s="2" t="s">
        <v>8375</v>
      </c>
      <c r="D5697" s="2" t="s">
        <v>212</v>
      </c>
      <c r="E5697" s="2" t="s">
        <v>226</v>
      </c>
      <c r="F5697" s="3"/>
    </row>
    <row r="5698" spans="1:6">
      <c r="A5698" s="2" t="s">
        <v>8376</v>
      </c>
      <c r="B5698" s="2" t="s">
        <v>210</v>
      </c>
      <c r="C5698" s="2" t="s">
        <v>8377</v>
      </c>
      <c r="D5698" s="2" t="s">
        <v>212</v>
      </c>
      <c r="E5698" s="2" t="s">
        <v>267</v>
      </c>
      <c r="F5698" s="3"/>
    </row>
    <row r="5699" spans="1:6">
      <c r="A5699" s="2" t="s">
        <v>8378</v>
      </c>
      <c r="B5699" s="2" t="s">
        <v>210</v>
      </c>
      <c r="C5699" s="2" t="s">
        <v>8379</v>
      </c>
      <c r="D5699" s="2" t="s">
        <v>212</v>
      </c>
      <c r="E5699" s="2" t="s">
        <v>267</v>
      </c>
      <c r="F5699" s="3"/>
    </row>
    <row r="5700" spans="1:6">
      <c r="A5700" s="2" t="s">
        <v>8380</v>
      </c>
      <c r="B5700" s="2" t="s">
        <v>210</v>
      </c>
      <c r="C5700" s="2" t="s">
        <v>8381</v>
      </c>
      <c r="D5700" s="2" t="s">
        <v>212</v>
      </c>
      <c r="E5700" s="2" t="s">
        <v>267</v>
      </c>
      <c r="F5700" s="3"/>
    </row>
    <row r="5701" spans="1:6">
      <c r="A5701" s="2" t="s">
        <v>7496</v>
      </c>
      <c r="B5701" s="2" t="s">
        <v>210</v>
      </c>
      <c r="C5701" s="2" t="s">
        <v>8382</v>
      </c>
      <c r="D5701" s="2" t="s">
        <v>212</v>
      </c>
      <c r="E5701" s="2" t="s">
        <v>8383</v>
      </c>
      <c r="F5701" s="3"/>
    </row>
    <row r="5702" spans="1:6">
      <c r="A5702" s="2" t="s">
        <v>8384</v>
      </c>
      <c r="B5702" s="2" t="s">
        <v>210</v>
      </c>
      <c r="C5702" s="2" t="s">
        <v>8385</v>
      </c>
      <c r="D5702" s="2" t="s">
        <v>212</v>
      </c>
      <c r="E5702" s="2" t="s">
        <v>272</v>
      </c>
      <c r="F5702" s="3"/>
    </row>
    <row r="5703" spans="1:6">
      <c r="A5703" s="2" t="s">
        <v>8386</v>
      </c>
      <c r="B5703" s="2" t="s">
        <v>210</v>
      </c>
      <c r="C5703" s="2" t="s">
        <v>8387</v>
      </c>
      <c r="D5703" s="2" t="s">
        <v>212</v>
      </c>
      <c r="E5703" s="2" t="s">
        <v>1347</v>
      </c>
      <c r="F5703" s="3"/>
    </row>
    <row r="5704" spans="1:6">
      <c r="A5704" s="2" t="s">
        <v>8388</v>
      </c>
      <c r="B5704" s="2" t="s">
        <v>210</v>
      </c>
      <c r="C5704" s="2" t="s">
        <v>8389</v>
      </c>
      <c r="D5704" s="2" t="s">
        <v>212</v>
      </c>
      <c r="E5704" s="2" t="s">
        <v>389</v>
      </c>
      <c r="F5704" s="3"/>
    </row>
    <row r="5705" spans="1:6">
      <c r="A5705" s="2" t="s">
        <v>8390</v>
      </c>
      <c r="B5705" s="2" t="s">
        <v>210</v>
      </c>
      <c r="C5705" s="2" t="s">
        <v>8391</v>
      </c>
      <c r="D5705" s="2" t="s">
        <v>212</v>
      </c>
      <c r="E5705" s="2" t="s">
        <v>267</v>
      </c>
      <c r="F5705" s="3"/>
    </row>
    <row r="5706" spans="1:6">
      <c r="A5706" s="2" t="s">
        <v>8392</v>
      </c>
      <c r="B5706" s="2" t="s">
        <v>210</v>
      </c>
      <c r="C5706" s="2" t="s">
        <v>8391</v>
      </c>
      <c r="D5706" s="2" t="s">
        <v>212</v>
      </c>
      <c r="E5706" s="2" t="s">
        <v>267</v>
      </c>
      <c r="F5706" s="3"/>
    </row>
    <row r="5707" spans="1:6">
      <c r="A5707" s="2" t="s">
        <v>8393</v>
      </c>
      <c r="B5707" s="2" t="s">
        <v>210</v>
      </c>
      <c r="C5707" s="2" t="s">
        <v>8394</v>
      </c>
      <c r="D5707" s="2" t="s">
        <v>219</v>
      </c>
      <c r="E5707" s="2" t="s">
        <v>1332</v>
      </c>
      <c r="F5707" s="3"/>
    </row>
    <row r="5708" spans="1:6">
      <c r="A5708" s="2" t="s">
        <v>8393</v>
      </c>
      <c r="B5708" s="2" t="s">
        <v>210</v>
      </c>
      <c r="C5708" s="2" t="s">
        <v>8394</v>
      </c>
      <c r="D5708" s="2" t="s">
        <v>219</v>
      </c>
      <c r="E5708" s="2" t="s">
        <v>1332</v>
      </c>
      <c r="F5708" s="3"/>
    </row>
    <row r="5709" spans="1:6">
      <c r="A5709" s="2" t="s">
        <v>8395</v>
      </c>
      <c r="B5709" s="2" t="s">
        <v>210</v>
      </c>
      <c r="C5709" s="2" t="s">
        <v>8396</v>
      </c>
      <c r="D5709" s="2" t="s">
        <v>212</v>
      </c>
      <c r="E5709" s="2" t="s">
        <v>267</v>
      </c>
      <c r="F5709" s="3"/>
    </row>
    <row r="5710" spans="1:6">
      <c r="A5710" s="2" t="s">
        <v>2287</v>
      </c>
      <c r="B5710" s="2" t="s">
        <v>210</v>
      </c>
      <c r="C5710" s="2" t="s">
        <v>8397</v>
      </c>
      <c r="D5710" s="2" t="s">
        <v>212</v>
      </c>
      <c r="E5710" s="2" t="s">
        <v>2383</v>
      </c>
      <c r="F5710" s="3"/>
    </row>
    <row r="5711" spans="1:6">
      <c r="A5711" s="2"/>
      <c r="B5711" s="2" t="s">
        <v>210</v>
      </c>
      <c r="C5711" s="2" t="s">
        <v>8398</v>
      </c>
      <c r="D5711" s="2" t="s">
        <v>212</v>
      </c>
      <c r="E5711" s="2" t="s">
        <v>118</v>
      </c>
      <c r="F5711" s="3"/>
    </row>
    <row r="5712" spans="1:6">
      <c r="A5712" s="2" t="s">
        <v>8399</v>
      </c>
      <c r="B5712" s="2" t="s">
        <v>210</v>
      </c>
      <c r="C5712" s="2" t="s">
        <v>8400</v>
      </c>
      <c r="D5712" s="2" t="s">
        <v>212</v>
      </c>
      <c r="E5712" s="2" t="s">
        <v>396</v>
      </c>
      <c r="F5712" s="3"/>
    </row>
    <row r="5713" spans="1:6">
      <c r="A5713" s="2" t="s">
        <v>8401</v>
      </c>
      <c r="B5713" s="2" t="s">
        <v>210</v>
      </c>
      <c r="C5713" s="2" t="s">
        <v>8402</v>
      </c>
      <c r="D5713" s="2" t="s">
        <v>219</v>
      </c>
      <c r="E5713" s="2" t="s">
        <v>6702</v>
      </c>
      <c r="F5713" s="3"/>
    </row>
    <row r="5714" spans="1:6">
      <c r="A5714" s="2" t="s">
        <v>1149</v>
      </c>
      <c r="B5714" s="2" t="s">
        <v>210</v>
      </c>
      <c r="C5714" s="2" t="s">
        <v>8403</v>
      </c>
      <c r="D5714" s="2" t="s">
        <v>219</v>
      </c>
      <c r="E5714" s="2" t="s">
        <v>386</v>
      </c>
      <c r="F5714" s="3"/>
    </row>
    <row r="5715" spans="1:6">
      <c r="A5715" s="2" t="s">
        <v>8404</v>
      </c>
      <c r="B5715" s="2" t="s">
        <v>210</v>
      </c>
      <c r="C5715" s="2" t="s">
        <v>8405</v>
      </c>
      <c r="D5715" s="2" t="s">
        <v>212</v>
      </c>
      <c r="E5715" s="2" t="s">
        <v>267</v>
      </c>
      <c r="F5715" s="3"/>
    </row>
    <row r="5716" spans="1:6">
      <c r="A5716" s="2" t="s">
        <v>8406</v>
      </c>
      <c r="B5716" s="2" t="s">
        <v>210</v>
      </c>
      <c r="C5716" s="2" t="s">
        <v>8407</v>
      </c>
      <c r="D5716" s="2" t="s">
        <v>212</v>
      </c>
      <c r="E5716" s="2" t="s">
        <v>454</v>
      </c>
      <c r="F5716" s="3"/>
    </row>
    <row r="5717" spans="1:6">
      <c r="A5717" s="2" t="s">
        <v>8408</v>
      </c>
      <c r="B5717" s="2" t="s">
        <v>210</v>
      </c>
      <c r="C5717" s="2" t="s">
        <v>8407</v>
      </c>
      <c r="D5717" s="2" t="s">
        <v>212</v>
      </c>
      <c r="E5717" s="2" t="s">
        <v>454</v>
      </c>
      <c r="F5717" s="3"/>
    </row>
    <row r="5718" spans="1:6">
      <c r="A5718" s="2" t="s">
        <v>8409</v>
      </c>
      <c r="B5718" s="2" t="s">
        <v>210</v>
      </c>
      <c r="C5718" s="2" t="s">
        <v>8407</v>
      </c>
      <c r="D5718" s="2" t="s">
        <v>212</v>
      </c>
      <c r="E5718" s="2" t="s">
        <v>454</v>
      </c>
      <c r="F5718" s="3"/>
    </row>
    <row r="5719" spans="1:6">
      <c r="A5719" s="2" t="s">
        <v>8410</v>
      </c>
      <c r="B5719" s="2" t="s">
        <v>210</v>
      </c>
      <c r="C5719" s="2" t="s">
        <v>8407</v>
      </c>
      <c r="D5719" s="2" t="s">
        <v>212</v>
      </c>
      <c r="E5719" s="2" t="s">
        <v>454</v>
      </c>
      <c r="F5719" s="3"/>
    </row>
    <row r="5720" spans="1:6">
      <c r="A5720" s="2" t="s">
        <v>8411</v>
      </c>
      <c r="B5720" s="2" t="s">
        <v>210</v>
      </c>
      <c r="C5720" s="2" t="s">
        <v>8412</v>
      </c>
      <c r="D5720" s="2" t="s">
        <v>212</v>
      </c>
      <c r="E5720" s="2" t="s">
        <v>1071</v>
      </c>
      <c r="F5720" s="3"/>
    </row>
    <row r="5721" spans="1:6">
      <c r="A5721" s="2" t="s">
        <v>8413</v>
      </c>
      <c r="B5721" s="2" t="s">
        <v>210</v>
      </c>
      <c r="C5721" s="2" t="s">
        <v>8414</v>
      </c>
      <c r="D5721" s="2" t="s">
        <v>212</v>
      </c>
      <c r="E5721" s="2" t="s">
        <v>267</v>
      </c>
      <c r="F5721" s="3"/>
    </row>
    <row r="5722" spans="1:6">
      <c r="A5722" s="2" t="s">
        <v>8415</v>
      </c>
      <c r="B5722" s="2" t="s">
        <v>210</v>
      </c>
      <c r="C5722" s="2" t="s">
        <v>8416</v>
      </c>
      <c r="D5722" s="2" t="s">
        <v>212</v>
      </c>
      <c r="E5722" s="2" t="s">
        <v>986</v>
      </c>
      <c r="F5722" s="3"/>
    </row>
    <row r="5723" spans="1:6">
      <c r="A5723" s="2" t="s">
        <v>8417</v>
      </c>
      <c r="B5723" s="2" t="s">
        <v>210</v>
      </c>
      <c r="C5723" s="2" t="s">
        <v>8418</v>
      </c>
      <c r="D5723" s="2" t="s">
        <v>212</v>
      </c>
      <c r="E5723" s="2" t="s">
        <v>267</v>
      </c>
      <c r="F5723" s="3"/>
    </row>
    <row r="5724" spans="1:6">
      <c r="A5724" s="2" t="s">
        <v>8419</v>
      </c>
      <c r="B5724" s="2" t="s">
        <v>210</v>
      </c>
      <c r="C5724" s="2" t="s">
        <v>8420</v>
      </c>
      <c r="D5724" s="2" t="s">
        <v>219</v>
      </c>
      <c r="E5724" s="2" t="s">
        <v>1332</v>
      </c>
      <c r="F5724" s="3"/>
    </row>
    <row r="5725" spans="1:6">
      <c r="A5725" s="2" t="s">
        <v>8421</v>
      </c>
      <c r="B5725" s="2" t="s">
        <v>210</v>
      </c>
      <c r="C5725" s="2" t="s">
        <v>8422</v>
      </c>
      <c r="D5725" s="2" t="s">
        <v>212</v>
      </c>
      <c r="E5725" s="2" t="s">
        <v>1389</v>
      </c>
      <c r="F5725" s="3"/>
    </row>
    <row r="5726" spans="1:6">
      <c r="A5726" s="2" t="s">
        <v>8423</v>
      </c>
      <c r="B5726" s="2" t="s">
        <v>210</v>
      </c>
      <c r="C5726" s="2" t="s">
        <v>8424</v>
      </c>
      <c r="D5726" s="2" t="s">
        <v>212</v>
      </c>
      <c r="E5726" s="2" t="s">
        <v>496</v>
      </c>
      <c r="F5726" s="3"/>
    </row>
    <row r="5727" spans="1:6">
      <c r="A5727" s="2" t="s">
        <v>8425</v>
      </c>
      <c r="B5727" s="2" t="s">
        <v>210</v>
      </c>
      <c r="C5727" s="2" t="s">
        <v>8426</v>
      </c>
      <c r="D5727" s="2" t="s">
        <v>212</v>
      </c>
      <c r="E5727" s="2" t="s">
        <v>1389</v>
      </c>
      <c r="F5727" s="3"/>
    </row>
    <row r="5728" spans="1:6">
      <c r="A5728" s="2" t="s">
        <v>8427</v>
      </c>
      <c r="B5728" s="2" t="s">
        <v>210</v>
      </c>
      <c r="C5728" s="2" t="s">
        <v>8428</v>
      </c>
      <c r="D5728" s="2" t="s">
        <v>212</v>
      </c>
      <c r="E5728" s="2" t="s">
        <v>496</v>
      </c>
      <c r="F5728" s="3"/>
    </row>
    <row r="5729" spans="1:6">
      <c r="A5729" s="2" t="s">
        <v>8429</v>
      </c>
      <c r="B5729" s="2" t="s">
        <v>210</v>
      </c>
      <c r="C5729" s="2" t="s">
        <v>8430</v>
      </c>
      <c r="D5729" s="2" t="s">
        <v>219</v>
      </c>
      <c r="E5729" s="2" t="s">
        <v>213</v>
      </c>
      <c r="F5729" s="3"/>
    </row>
    <row r="5730" spans="1:6">
      <c r="A5730" s="2" t="s">
        <v>8431</v>
      </c>
      <c r="B5730" s="2" t="s">
        <v>210</v>
      </c>
      <c r="C5730" s="2" t="s">
        <v>8432</v>
      </c>
      <c r="D5730" s="2" t="s">
        <v>219</v>
      </c>
      <c r="E5730" s="2" t="s">
        <v>213</v>
      </c>
      <c r="F5730" s="3"/>
    </row>
    <row r="5731" spans="1:6">
      <c r="A5731" s="2" t="s">
        <v>8433</v>
      </c>
      <c r="B5731" s="2" t="s">
        <v>210</v>
      </c>
      <c r="C5731" s="2" t="s">
        <v>8434</v>
      </c>
      <c r="D5731" s="2" t="s">
        <v>219</v>
      </c>
      <c r="E5731" s="2" t="s">
        <v>2099</v>
      </c>
      <c r="F5731" s="3"/>
    </row>
    <row r="5732" spans="1:6">
      <c r="A5732" s="2" t="s">
        <v>8435</v>
      </c>
      <c r="B5732" s="2" t="s">
        <v>210</v>
      </c>
      <c r="C5732" s="2" t="s">
        <v>8436</v>
      </c>
      <c r="D5732" s="2" t="s">
        <v>212</v>
      </c>
      <c r="E5732" s="2" t="s">
        <v>267</v>
      </c>
      <c r="F5732" s="3"/>
    </row>
    <row r="5733" spans="1:6">
      <c r="A5733" s="2" t="s">
        <v>8437</v>
      </c>
      <c r="B5733" s="2" t="s">
        <v>210</v>
      </c>
      <c r="C5733" s="2" t="s">
        <v>8438</v>
      </c>
      <c r="D5733" s="2" t="s">
        <v>219</v>
      </c>
      <c r="E5733" s="2" t="s">
        <v>1347</v>
      </c>
      <c r="F5733" s="3"/>
    </row>
    <row r="5734" spans="1:6">
      <c r="A5734" s="2" t="s">
        <v>8439</v>
      </c>
      <c r="B5734" s="2" t="s">
        <v>210</v>
      </c>
      <c r="C5734" s="2" t="s">
        <v>8440</v>
      </c>
      <c r="D5734" s="2" t="s">
        <v>212</v>
      </c>
      <c r="E5734" s="2" t="s">
        <v>496</v>
      </c>
      <c r="F5734" s="3"/>
    </row>
    <row r="5735" spans="1:6">
      <c r="A5735" s="2" t="s">
        <v>8441</v>
      </c>
      <c r="B5735" s="2" t="s">
        <v>210</v>
      </c>
      <c r="C5735" s="2" t="s">
        <v>8442</v>
      </c>
      <c r="D5735" s="2" t="s">
        <v>212</v>
      </c>
      <c r="E5735" s="2" t="s">
        <v>1935</v>
      </c>
      <c r="F5735" s="3"/>
    </row>
    <row r="5736" spans="1:6">
      <c r="A5736" s="2" t="s">
        <v>1393</v>
      </c>
      <c r="B5736" s="2" t="s">
        <v>210</v>
      </c>
      <c r="C5736" s="2" t="s">
        <v>8443</v>
      </c>
      <c r="D5736" s="2" t="s">
        <v>212</v>
      </c>
      <c r="E5736" s="2" t="s">
        <v>1951</v>
      </c>
      <c r="F5736" s="3"/>
    </row>
    <row r="5737" spans="1:6">
      <c r="A5737" s="2" t="s">
        <v>8444</v>
      </c>
      <c r="B5737" s="2" t="s">
        <v>210</v>
      </c>
      <c r="C5737" s="2" t="s">
        <v>8443</v>
      </c>
      <c r="D5737" s="2" t="s">
        <v>212</v>
      </c>
      <c r="E5737" s="2" t="s">
        <v>8445</v>
      </c>
      <c r="F5737" s="3"/>
    </row>
    <row r="5738" spans="1:6">
      <c r="A5738" s="2" t="s">
        <v>8446</v>
      </c>
      <c r="B5738" s="2" t="s">
        <v>210</v>
      </c>
      <c r="C5738" s="2" t="s">
        <v>8443</v>
      </c>
      <c r="D5738" s="2" t="s">
        <v>212</v>
      </c>
      <c r="E5738" s="2" t="s">
        <v>8445</v>
      </c>
      <c r="F5738" s="3"/>
    </row>
    <row r="5739" spans="1:6">
      <c r="A5739" s="2" t="s">
        <v>8447</v>
      </c>
      <c r="B5739" s="2" t="s">
        <v>210</v>
      </c>
      <c r="C5739" s="2" t="s">
        <v>8448</v>
      </c>
      <c r="D5739" s="2" t="s">
        <v>219</v>
      </c>
      <c r="E5739" s="2" t="s">
        <v>1533</v>
      </c>
      <c r="F5739" s="3"/>
    </row>
    <row r="5740" spans="1:6">
      <c r="A5740" s="2"/>
      <c r="B5740" s="2" t="s">
        <v>210</v>
      </c>
      <c r="C5740" s="2" t="s">
        <v>8449</v>
      </c>
      <c r="D5740" s="2" t="s">
        <v>219</v>
      </c>
      <c r="E5740" s="2" t="s">
        <v>1204</v>
      </c>
      <c r="F5740" s="3"/>
    </row>
    <row r="5741" spans="1:6">
      <c r="A5741" s="2" t="s">
        <v>6670</v>
      </c>
      <c r="B5741" s="2" t="s">
        <v>210</v>
      </c>
      <c r="C5741" s="2" t="s">
        <v>8450</v>
      </c>
      <c r="D5741" s="2" t="s">
        <v>219</v>
      </c>
      <c r="E5741" s="2" t="s">
        <v>241</v>
      </c>
      <c r="F5741" s="3"/>
    </row>
    <row r="5742" spans="1:6">
      <c r="A5742" s="2" t="s">
        <v>8451</v>
      </c>
      <c r="B5742" s="2" t="s">
        <v>210</v>
      </c>
      <c r="C5742" s="2" t="s">
        <v>8452</v>
      </c>
      <c r="D5742" s="2" t="s">
        <v>212</v>
      </c>
      <c r="E5742" s="2" t="s">
        <v>2107</v>
      </c>
      <c r="F5742" s="3"/>
    </row>
    <row r="5743" spans="1:6">
      <c r="A5743" s="2" t="s">
        <v>8453</v>
      </c>
      <c r="B5743" s="2" t="s">
        <v>210</v>
      </c>
      <c r="C5743" s="2" t="s">
        <v>8454</v>
      </c>
      <c r="D5743" s="2" t="s">
        <v>219</v>
      </c>
      <c r="E5743" s="2" t="s">
        <v>2107</v>
      </c>
      <c r="F5743" s="3"/>
    </row>
    <row r="5744" spans="1:6">
      <c r="A5744" s="2" t="s">
        <v>8455</v>
      </c>
      <c r="B5744" s="2" t="s">
        <v>210</v>
      </c>
      <c r="C5744" s="2" t="s">
        <v>8456</v>
      </c>
      <c r="D5744" s="2" t="s">
        <v>212</v>
      </c>
      <c r="E5744" s="2" t="s">
        <v>1359</v>
      </c>
      <c r="F5744" s="3"/>
    </row>
    <row r="5745" spans="1:6">
      <c r="A5745" s="2"/>
      <c r="B5745" s="2" t="s">
        <v>210</v>
      </c>
      <c r="C5745" s="2" t="s">
        <v>8457</v>
      </c>
      <c r="D5745" s="2" t="s">
        <v>212</v>
      </c>
      <c r="E5745" s="2" t="s">
        <v>226</v>
      </c>
      <c r="F5745" s="3"/>
    </row>
    <row r="5746" spans="1:6">
      <c r="A5746" s="2" t="s">
        <v>8458</v>
      </c>
      <c r="B5746" s="2" t="s">
        <v>210</v>
      </c>
      <c r="C5746" s="2" t="s">
        <v>8459</v>
      </c>
      <c r="D5746" s="2" t="s">
        <v>212</v>
      </c>
      <c r="E5746" s="2" t="s">
        <v>454</v>
      </c>
      <c r="F5746" s="3"/>
    </row>
    <row r="5747" spans="1:6">
      <c r="A5747" s="2" t="s">
        <v>8460</v>
      </c>
      <c r="B5747" s="2" t="s">
        <v>210</v>
      </c>
      <c r="C5747" s="2" t="s">
        <v>8459</v>
      </c>
      <c r="D5747" s="2" t="s">
        <v>212</v>
      </c>
      <c r="E5747" s="2" t="s">
        <v>454</v>
      </c>
      <c r="F5747" s="3"/>
    </row>
    <row r="5748" spans="1:6">
      <c r="A5748" s="2" t="s">
        <v>8461</v>
      </c>
      <c r="B5748" s="2" t="s">
        <v>210</v>
      </c>
      <c r="C5748" s="2" t="s">
        <v>8459</v>
      </c>
      <c r="D5748" s="2" t="s">
        <v>212</v>
      </c>
      <c r="E5748" s="2" t="s">
        <v>454</v>
      </c>
      <c r="F5748" s="3"/>
    </row>
    <row r="5749" spans="1:6">
      <c r="A5749" s="2" t="s">
        <v>8462</v>
      </c>
      <c r="B5749" s="2" t="s">
        <v>210</v>
      </c>
      <c r="C5749" s="2" t="s">
        <v>8459</v>
      </c>
      <c r="D5749" s="2" t="s">
        <v>212</v>
      </c>
      <c r="E5749" s="2" t="s">
        <v>454</v>
      </c>
      <c r="F5749" s="3"/>
    </row>
    <row r="5750" spans="1:6">
      <c r="A5750" s="2" t="s">
        <v>8463</v>
      </c>
      <c r="B5750" s="2" t="s">
        <v>210</v>
      </c>
      <c r="C5750" s="2" t="s">
        <v>8459</v>
      </c>
      <c r="D5750" s="2" t="s">
        <v>212</v>
      </c>
      <c r="E5750" s="2" t="s">
        <v>454</v>
      </c>
      <c r="F5750" s="3"/>
    </row>
    <row r="5751" spans="1:6">
      <c r="A5751" s="2" t="s">
        <v>8464</v>
      </c>
      <c r="B5751" s="2" t="s">
        <v>210</v>
      </c>
      <c r="C5751" s="2" t="s">
        <v>8459</v>
      </c>
      <c r="D5751" s="2" t="s">
        <v>212</v>
      </c>
      <c r="E5751" s="2" t="s">
        <v>454</v>
      </c>
      <c r="F5751" s="3"/>
    </row>
    <row r="5752" spans="1:6">
      <c r="A5752" s="2" t="s">
        <v>8465</v>
      </c>
      <c r="B5752" s="2" t="s">
        <v>210</v>
      </c>
      <c r="C5752" s="2" t="s">
        <v>8459</v>
      </c>
      <c r="D5752" s="2" t="s">
        <v>212</v>
      </c>
      <c r="E5752" s="2" t="s">
        <v>454</v>
      </c>
      <c r="F5752" s="3"/>
    </row>
    <row r="5753" spans="1:6">
      <c r="A5753" s="2" t="s">
        <v>8466</v>
      </c>
      <c r="B5753" s="2" t="s">
        <v>210</v>
      </c>
      <c r="C5753" s="2" t="s">
        <v>8459</v>
      </c>
      <c r="D5753" s="2" t="s">
        <v>212</v>
      </c>
      <c r="E5753" s="2" t="s">
        <v>454</v>
      </c>
      <c r="F5753" s="3"/>
    </row>
    <row r="5754" spans="1:6">
      <c r="A5754" s="2" t="s">
        <v>8467</v>
      </c>
      <c r="B5754" s="2" t="s">
        <v>210</v>
      </c>
      <c r="C5754" s="2" t="s">
        <v>8468</v>
      </c>
      <c r="D5754" s="2" t="s">
        <v>212</v>
      </c>
      <c r="E5754" s="2" t="s">
        <v>454</v>
      </c>
      <c r="F5754" s="3"/>
    </row>
    <row r="5755" spans="1:6">
      <c r="A5755" s="2" t="s">
        <v>8469</v>
      </c>
      <c r="B5755" s="2" t="s">
        <v>210</v>
      </c>
      <c r="C5755" s="2" t="s">
        <v>8470</v>
      </c>
      <c r="D5755" s="2" t="s">
        <v>212</v>
      </c>
      <c r="E5755" s="2" t="s">
        <v>2274</v>
      </c>
      <c r="F5755" s="3"/>
    </row>
    <row r="5756" spans="1:6">
      <c r="A5756" s="2" t="s">
        <v>8471</v>
      </c>
      <c r="B5756" s="2" t="s">
        <v>210</v>
      </c>
      <c r="C5756" s="2" t="s">
        <v>8472</v>
      </c>
      <c r="D5756" s="2" t="s">
        <v>219</v>
      </c>
      <c r="E5756" s="2" t="s">
        <v>1528</v>
      </c>
      <c r="F5756" s="3"/>
    </row>
    <row r="5757" spans="1:6">
      <c r="A5757" s="2" t="s">
        <v>8473</v>
      </c>
      <c r="B5757" s="2" t="s">
        <v>210</v>
      </c>
      <c r="C5757" s="2" t="s">
        <v>8474</v>
      </c>
      <c r="D5757" s="2" t="s">
        <v>212</v>
      </c>
      <c r="E5757" s="2" t="s">
        <v>267</v>
      </c>
      <c r="F5757" s="3"/>
    </row>
    <row r="5758" spans="1:6">
      <c r="A5758" s="2" t="s">
        <v>8475</v>
      </c>
      <c r="B5758" s="2" t="s">
        <v>210</v>
      </c>
      <c r="C5758" s="2" t="s">
        <v>8476</v>
      </c>
      <c r="D5758" s="2" t="s">
        <v>212</v>
      </c>
      <c r="E5758" s="2" t="s">
        <v>454</v>
      </c>
      <c r="F5758" s="3"/>
    </row>
    <row r="5759" spans="1:6">
      <c r="A5759" s="2" t="s">
        <v>8477</v>
      </c>
      <c r="B5759" s="2" t="s">
        <v>210</v>
      </c>
      <c r="C5759" s="2" t="s">
        <v>8476</v>
      </c>
      <c r="D5759" s="2" t="s">
        <v>212</v>
      </c>
      <c r="E5759" s="2" t="s">
        <v>454</v>
      </c>
      <c r="F5759" s="3"/>
    </row>
    <row r="5760" spans="1:6">
      <c r="A5760" s="2" t="s">
        <v>8478</v>
      </c>
      <c r="B5760" s="2" t="s">
        <v>210</v>
      </c>
      <c r="C5760" s="2" t="s">
        <v>8476</v>
      </c>
      <c r="D5760" s="2" t="s">
        <v>212</v>
      </c>
      <c r="E5760" s="2" t="s">
        <v>454</v>
      </c>
      <c r="F5760" s="3"/>
    </row>
    <row r="5761" spans="1:6">
      <c r="A5761" s="2" t="s">
        <v>8479</v>
      </c>
      <c r="B5761" s="2" t="s">
        <v>210</v>
      </c>
      <c r="C5761" s="2" t="s">
        <v>8480</v>
      </c>
      <c r="D5761" s="2" t="s">
        <v>219</v>
      </c>
      <c r="E5761" s="2" t="s">
        <v>2529</v>
      </c>
      <c r="F5761" s="3"/>
    </row>
    <row r="5762" spans="1:6">
      <c r="A5762" s="2" t="s">
        <v>8481</v>
      </c>
      <c r="B5762" s="2" t="s">
        <v>210</v>
      </c>
      <c r="C5762" s="2" t="s">
        <v>8482</v>
      </c>
      <c r="D5762" s="2" t="s">
        <v>212</v>
      </c>
      <c r="E5762" s="2" t="s">
        <v>267</v>
      </c>
      <c r="F5762" s="3"/>
    </row>
    <row r="5763" spans="1:6">
      <c r="A5763" s="2" t="s">
        <v>8483</v>
      </c>
      <c r="B5763" s="2" t="s">
        <v>210</v>
      </c>
      <c r="C5763" s="2" t="s">
        <v>8482</v>
      </c>
      <c r="D5763" s="2" t="s">
        <v>219</v>
      </c>
      <c r="E5763" s="2" t="s">
        <v>267</v>
      </c>
      <c r="F5763" s="3"/>
    </row>
    <row r="5764" spans="1:6">
      <c r="A5764" s="2" t="s">
        <v>8484</v>
      </c>
      <c r="B5764" s="2" t="s">
        <v>210</v>
      </c>
      <c r="C5764" s="2" t="s">
        <v>8485</v>
      </c>
      <c r="D5764" s="2" t="s">
        <v>219</v>
      </c>
      <c r="E5764" s="2" t="s">
        <v>327</v>
      </c>
      <c r="F5764" s="3"/>
    </row>
    <row r="5765" spans="1:6">
      <c r="A5765" s="2"/>
      <c r="B5765" s="2" t="s">
        <v>210</v>
      </c>
      <c r="C5765" s="2" t="s">
        <v>8486</v>
      </c>
      <c r="D5765" s="2" t="s">
        <v>212</v>
      </c>
      <c r="E5765" s="2" t="s">
        <v>118</v>
      </c>
      <c r="F5765" s="3"/>
    </row>
    <row r="5766" spans="1:6">
      <c r="A5766" s="2" t="s">
        <v>8487</v>
      </c>
      <c r="B5766" s="2" t="s">
        <v>210</v>
      </c>
      <c r="C5766" s="2" t="s">
        <v>8488</v>
      </c>
      <c r="D5766" s="2" t="s">
        <v>212</v>
      </c>
      <c r="E5766" s="2" t="s">
        <v>226</v>
      </c>
      <c r="F5766" s="3"/>
    </row>
    <row r="5767" spans="1:6">
      <c r="A5767" s="2" t="s">
        <v>7498</v>
      </c>
      <c r="B5767" s="2" t="s">
        <v>210</v>
      </c>
      <c r="C5767" s="2" t="s">
        <v>8489</v>
      </c>
      <c r="D5767" s="2" t="s">
        <v>219</v>
      </c>
      <c r="E5767" s="2" t="s">
        <v>939</v>
      </c>
      <c r="F5767" s="3"/>
    </row>
    <row r="5768" spans="1:6">
      <c r="A5768" s="2" t="s">
        <v>8490</v>
      </c>
      <c r="B5768" s="2" t="s">
        <v>210</v>
      </c>
      <c r="C5768" s="2" t="s">
        <v>8489</v>
      </c>
      <c r="D5768" s="2" t="s">
        <v>212</v>
      </c>
      <c r="E5768" s="2" t="s">
        <v>272</v>
      </c>
      <c r="F5768" s="3"/>
    </row>
    <row r="5769" spans="1:6">
      <c r="A5769" s="2" t="s">
        <v>8491</v>
      </c>
      <c r="B5769" s="2" t="s">
        <v>210</v>
      </c>
      <c r="C5769" s="2" t="s">
        <v>8492</v>
      </c>
      <c r="D5769" s="2" t="s">
        <v>219</v>
      </c>
      <c r="E5769" s="2" t="s">
        <v>415</v>
      </c>
      <c r="F5769" s="3"/>
    </row>
    <row r="5770" spans="1:6">
      <c r="A5770" s="2" t="s">
        <v>8493</v>
      </c>
      <c r="B5770" s="2" t="s">
        <v>210</v>
      </c>
      <c r="C5770" s="2" t="s">
        <v>8494</v>
      </c>
      <c r="D5770" s="2" t="s">
        <v>219</v>
      </c>
      <c r="E5770" s="2" t="s">
        <v>2274</v>
      </c>
      <c r="F5770" s="3"/>
    </row>
    <row r="5771" spans="1:6">
      <c r="A5771" s="2" t="s">
        <v>8495</v>
      </c>
      <c r="B5771" s="2" t="s">
        <v>210</v>
      </c>
      <c r="C5771" s="2" t="s">
        <v>8494</v>
      </c>
      <c r="D5771" s="2" t="s">
        <v>212</v>
      </c>
      <c r="E5771" s="2" t="s">
        <v>267</v>
      </c>
      <c r="F5771" s="3"/>
    </row>
    <row r="5772" spans="1:6">
      <c r="A5772" s="2" t="s">
        <v>8496</v>
      </c>
      <c r="B5772" s="2" t="s">
        <v>210</v>
      </c>
      <c r="C5772" s="2" t="s">
        <v>8497</v>
      </c>
      <c r="D5772" s="2" t="s">
        <v>219</v>
      </c>
      <c r="E5772" s="2" t="s">
        <v>2383</v>
      </c>
      <c r="F5772" s="3"/>
    </row>
    <row r="5773" spans="1:6">
      <c r="A5773" s="2" t="s">
        <v>8498</v>
      </c>
      <c r="B5773" s="2" t="s">
        <v>210</v>
      </c>
      <c r="C5773" s="2" t="s">
        <v>8499</v>
      </c>
      <c r="D5773" s="2" t="s">
        <v>219</v>
      </c>
      <c r="E5773" s="2" t="s">
        <v>386</v>
      </c>
      <c r="F5773" s="3"/>
    </row>
    <row r="5774" spans="1:6">
      <c r="A5774" s="2" t="s">
        <v>8500</v>
      </c>
      <c r="B5774" s="2" t="s">
        <v>210</v>
      </c>
      <c r="C5774" s="2" t="s">
        <v>8501</v>
      </c>
      <c r="D5774" s="2" t="s">
        <v>219</v>
      </c>
      <c r="E5774" s="2" t="s">
        <v>1332</v>
      </c>
      <c r="F5774" s="3"/>
    </row>
    <row r="5775" spans="1:6">
      <c r="A5775" s="2" t="s">
        <v>8502</v>
      </c>
      <c r="B5775" s="2" t="s">
        <v>210</v>
      </c>
      <c r="C5775" s="2" t="s">
        <v>8503</v>
      </c>
      <c r="D5775" s="2" t="s">
        <v>219</v>
      </c>
      <c r="E5775" s="2" t="s">
        <v>2107</v>
      </c>
      <c r="F5775" s="3"/>
    </row>
    <row r="5776" spans="1:6">
      <c r="A5776" s="2"/>
      <c r="B5776" s="2" t="s">
        <v>210</v>
      </c>
      <c r="C5776" s="2" t="s">
        <v>8504</v>
      </c>
      <c r="D5776" s="2" t="s">
        <v>219</v>
      </c>
      <c r="E5776" s="2" t="s">
        <v>2109</v>
      </c>
      <c r="F5776" s="3"/>
    </row>
    <row r="5777" spans="1:6">
      <c r="A5777" s="2" t="s">
        <v>8505</v>
      </c>
      <c r="B5777" s="2" t="s">
        <v>210</v>
      </c>
      <c r="C5777" s="2" t="s">
        <v>8506</v>
      </c>
      <c r="D5777" s="2" t="s">
        <v>212</v>
      </c>
      <c r="E5777" s="2" t="s">
        <v>454</v>
      </c>
      <c r="F5777" s="3"/>
    </row>
    <row r="5778" spans="1:6">
      <c r="A5778" s="2" t="s">
        <v>8507</v>
      </c>
      <c r="B5778" s="2" t="s">
        <v>210</v>
      </c>
      <c r="C5778" s="2" t="s">
        <v>8506</v>
      </c>
      <c r="D5778" s="2" t="s">
        <v>212</v>
      </c>
      <c r="E5778" s="2" t="s">
        <v>454</v>
      </c>
      <c r="F5778" s="3"/>
    </row>
    <row r="5779" spans="1:6">
      <c r="A5779" s="2" t="s">
        <v>8508</v>
      </c>
      <c r="B5779" s="2" t="s">
        <v>210</v>
      </c>
      <c r="C5779" s="2" t="s">
        <v>8506</v>
      </c>
      <c r="D5779" s="2" t="s">
        <v>212</v>
      </c>
      <c r="E5779" s="2" t="s">
        <v>454</v>
      </c>
      <c r="F5779" s="3"/>
    </row>
    <row r="5780" spans="1:6">
      <c r="A5780" s="2" t="s">
        <v>8509</v>
      </c>
      <c r="B5780" s="2" t="s">
        <v>210</v>
      </c>
      <c r="C5780" s="2" t="s">
        <v>8510</v>
      </c>
      <c r="D5780" s="2" t="s">
        <v>212</v>
      </c>
      <c r="E5780" s="2" t="s">
        <v>454</v>
      </c>
      <c r="F5780" s="3"/>
    </row>
    <row r="5781" spans="1:6">
      <c r="A5781" s="2" t="s">
        <v>5161</v>
      </c>
      <c r="B5781" s="2" t="s">
        <v>210</v>
      </c>
      <c r="C5781" s="2" t="s">
        <v>8511</v>
      </c>
      <c r="D5781" s="2" t="s">
        <v>212</v>
      </c>
      <c r="E5781" s="2" t="s">
        <v>233</v>
      </c>
      <c r="F5781" s="3"/>
    </row>
    <row r="5782" spans="1:6">
      <c r="A5782" s="2" t="s">
        <v>411</v>
      </c>
      <c r="B5782" s="2" t="s">
        <v>210</v>
      </c>
      <c r="C5782" s="2" t="s">
        <v>8512</v>
      </c>
      <c r="D5782" s="2" t="s">
        <v>219</v>
      </c>
      <c r="E5782" s="2" t="s">
        <v>386</v>
      </c>
      <c r="F5782" s="3"/>
    </row>
    <row r="5783" spans="1:6">
      <c r="A5783" s="2" t="s">
        <v>409</v>
      </c>
      <c r="B5783" s="2" t="s">
        <v>210</v>
      </c>
      <c r="C5783" s="2" t="s">
        <v>8513</v>
      </c>
      <c r="D5783" s="2" t="s">
        <v>219</v>
      </c>
      <c r="E5783" s="2" t="s">
        <v>386</v>
      </c>
      <c r="F5783" s="3"/>
    </row>
    <row r="5784" spans="1:6">
      <c r="A5784" s="2" t="s">
        <v>8514</v>
      </c>
      <c r="B5784" s="2" t="s">
        <v>210</v>
      </c>
      <c r="C5784" s="2" t="s">
        <v>8515</v>
      </c>
      <c r="D5784" s="2" t="s">
        <v>212</v>
      </c>
      <c r="E5784" s="2" t="s">
        <v>4464</v>
      </c>
      <c r="F5784" s="3"/>
    </row>
    <row r="5785" spans="1:6">
      <c r="A5785" s="2"/>
      <c r="B5785" s="2" t="s">
        <v>210</v>
      </c>
      <c r="C5785" s="2" t="s">
        <v>8516</v>
      </c>
      <c r="D5785" s="2" t="s">
        <v>212</v>
      </c>
      <c r="E5785" s="2" t="s">
        <v>8517</v>
      </c>
      <c r="F5785" s="3"/>
    </row>
    <row r="5786" spans="1:6">
      <c r="A5786" s="2" t="s">
        <v>8518</v>
      </c>
      <c r="B5786" s="2" t="s">
        <v>210</v>
      </c>
      <c r="C5786" s="2" t="s">
        <v>8519</v>
      </c>
      <c r="D5786" s="2" t="s">
        <v>219</v>
      </c>
      <c r="E5786" s="2" t="s">
        <v>1083</v>
      </c>
      <c r="F5786" s="3"/>
    </row>
    <row r="5787" spans="1:6">
      <c r="A5787" s="2" t="s">
        <v>8520</v>
      </c>
      <c r="B5787" s="2" t="s">
        <v>210</v>
      </c>
      <c r="C5787" s="2" t="s">
        <v>8519</v>
      </c>
      <c r="D5787" s="2" t="s">
        <v>212</v>
      </c>
      <c r="E5787" s="2" t="s">
        <v>1076</v>
      </c>
      <c r="F5787" s="3"/>
    </row>
    <row r="5788" spans="1:6">
      <c r="A5788" s="2" t="s">
        <v>2157</v>
      </c>
      <c r="B5788" s="2" t="s">
        <v>210</v>
      </c>
      <c r="C5788" s="2" t="s">
        <v>8521</v>
      </c>
      <c r="D5788" s="2" t="s">
        <v>219</v>
      </c>
      <c r="E5788" s="2" t="s">
        <v>1294</v>
      </c>
      <c r="F5788" s="3"/>
    </row>
    <row r="5789" spans="1:6">
      <c r="A5789" s="2" t="s">
        <v>4600</v>
      </c>
      <c r="B5789" s="2" t="s">
        <v>210</v>
      </c>
      <c r="C5789" s="2" t="s">
        <v>8522</v>
      </c>
      <c r="D5789" s="2" t="s">
        <v>219</v>
      </c>
      <c r="E5789" s="2" t="s">
        <v>1294</v>
      </c>
      <c r="F5789" s="3"/>
    </row>
    <row r="5790" spans="1:6">
      <c r="A5790" s="2" t="s">
        <v>1274</v>
      </c>
      <c r="B5790" s="2" t="s">
        <v>210</v>
      </c>
      <c r="C5790" s="2" t="s">
        <v>8523</v>
      </c>
      <c r="D5790" s="2" t="s">
        <v>219</v>
      </c>
      <c r="E5790" s="2" t="s">
        <v>8524</v>
      </c>
      <c r="F5790" s="3"/>
    </row>
    <row r="5791" spans="1:6">
      <c r="A5791" s="2" t="s">
        <v>8525</v>
      </c>
      <c r="B5791" s="2" t="s">
        <v>210</v>
      </c>
      <c r="C5791" s="2" t="s">
        <v>8523</v>
      </c>
      <c r="D5791" s="2" t="s">
        <v>219</v>
      </c>
      <c r="E5791" s="2" t="s">
        <v>2124</v>
      </c>
      <c r="F5791" s="3"/>
    </row>
    <row r="5792" spans="1:6">
      <c r="A5792" s="2" t="s">
        <v>5164</v>
      </c>
      <c r="B5792" s="2" t="s">
        <v>210</v>
      </c>
      <c r="C5792" s="2" t="s">
        <v>8526</v>
      </c>
      <c r="D5792" s="2" t="s">
        <v>219</v>
      </c>
      <c r="E5792" s="2" t="s">
        <v>1018</v>
      </c>
      <c r="F5792" s="3"/>
    </row>
    <row r="5793" spans="1:6">
      <c r="A5793" s="2" t="s">
        <v>5167</v>
      </c>
      <c r="B5793" s="2" t="s">
        <v>210</v>
      </c>
      <c r="C5793" s="2" t="s">
        <v>8526</v>
      </c>
      <c r="D5793" s="2" t="s">
        <v>219</v>
      </c>
      <c r="E5793" s="2" t="s">
        <v>1018</v>
      </c>
      <c r="F5793" s="3"/>
    </row>
    <row r="5794" spans="1:6">
      <c r="A5794" s="2" t="s">
        <v>8527</v>
      </c>
      <c r="B5794" s="2" t="s">
        <v>210</v>
      </c>
      <c r="C5794" s="2" t="s">
        <v>8528</v>
      </c>
      <c r="D5794" s="2" t="s">
        <v>212</v>
      </c>
      <c r="E5794" s="2" t="s">
        <v>4275</v>
      </c>
      <c r="F5794" s="3"/>
    </row>
    <row r="5795" spans="1:6">
      <c r="A5795" s="2" t="s">
        <v>8529</v>
      </c>
      <c r="B5795" s="2" t="s">
        <v>210</v>
      </c>
      <c r="C5795" s="2" t="s">
        <v>8530</v>
      </c>
      <c r="D5795" s="2" t="s">
        <v>212</v>
      </c>
      <c r="E5795" s="2" t="s">
        <v>46</v>
      </c>
      <c r="F5795" s="3"/>
    </row>
    <row r="5796" spans="1:6">
      <c r="A5796" s="2" t="s">
        <v>8531</v>
      </c>
      <c r="B5796" s="2" t="s">
        <v>210</v>
      </c>
      <c r="C5796" s="2" t="s">
        <v>8532</v>
      </c>
      <c r="D5796" s="2" t="s">
        <v>212</v>
      </c>
      <c r="E5796" s="2" t="s">
        <v>267</v>
      </c>
      <c r="F5796" s="3"/>
    </row>
    <row r="5797" spans="1:6">
      <c r="A5797" s="2" t="s">
        <v>8533</v>
      </c>
      <c r="B5797" s="2" t="s">
        <v>210</v>
      </c>
      <c r="C5797" s="2" t="s">
        <v>8534</v>
      </c>
      <c r="D5797" s="2" t="s">
        <v>212</v>
      </c>
      <c r="E5797" s="2" t="s">
        <v>1018</v>
      </c>
      <c r="F5797" s="3"/>
    </row>
    <row r="5798" spans="1:6">
      <c r="A5798" s="2" t="s">
        <v>8535</v>
      </c>
      <c r="B5798" s="2" t="s">
        <v>210</v>
      </c>
      <c r="C5798" s="2" t="s">
        <v>8534</v>
      </c>
      <c r="D5798" s="2" t="s">
        <v>212</v>
      </c>
      <c r="E5798" s="2" t="s">
        <v>1018</v>
      </c>
      <c r="F5798" s="3"/>
    </row>
    <row r="5799" spans="1:6">
      <c r="A5799" s="2" t="s">
        <v>8536</v>
      </c>
      <c r="B5799" s="2" t="s">
        <v>210</v>
      </c>
      <c r="C5799" s="2" t="s">
        <v>8537</v>
      </c>
      <c r="D5799" s="2" t="s">
        <v>212</v>
      </c>
      <c r="E5799" s="2" t="s">
        <v>454</v>
      </c>
      <c r="F5799" s="3"/>
    </row>
    <row r="5800" spans="1:6">
      <c r="A5800" s="2" t="s">
        <v>8538</v>
      </c>
      <c r="B5800" s="2" t="s">
        <v>210</v>
      </c>
      <c r="C5800" s="2" t="s">
        <v>8539</v>
      </c>
      <c r="D5800" s="2" t="s">
        <v>212</v>
      </c>
      <c r="E5800" s="2" t="s">
        <v>8540</v>
      </c>
      <c r="F5800" s="3"/>
    </row>
    <row r="5801" spans="1:6">
      <c r="A5801" s="2" t="s">
        <v>8541</v>
      </c>
      <c r="B5801" s="2" t="s">
        <v>210</v>
      </c>
      <c r="C5801" s="2" t="s">
        <v>8542</v>
      </c>
      <c r="D5801" s="2" t="s">
        <v>219</v>
      </c>
      <c r="E5801" s="2" t="s">
        <v>986</v>
      </c>
      <c r="F5801" s="3"/>
    </row>
    <row r="5802" spans="1:6">
      <c r="A5802" s="2" t="s">
        <v>8543</v>
      </c>
      <c r="B5802" s="2" t="s">
        <v>210</v>
      </c>
      <c r="C5802" s="2" t="s">
        <v>8544</v>
      </c>
      <c r="D5802" s="2" t="s">
        <v>212</v>
      </c>
      <c r="E5802" s="2" t="s">
        <v>1620</v>
      </c>
      <c r="F5802" s="3"/>
    </row>
    <row r="5803" spans="1:6">
      <c r="A5803" s="2" t="s">
        <v>8545</v>
      </c>
      <c r="B5803" s="2" t="s">
        <v>210</v>
      </c>
      <c r="C5803" s="2" t="s">
        <v>8546</v>
      </c>
      <c r="D5803" s="2" t="s">
        <v>219</v>
      </c>
      <c r="E5803" s="2" t="s">
        <v>213</v>
      </c>
      <c r="F5803" s="3"/>
    </row>
    <row r="5804" spans="1:6">
      <c r="A5804" s="2" t="s">
        <v>8547</v>
      </c>
      <c r="B5804" s="2" t="s">
        <v>210</v>
      </c>
      <c r="C5804" s="2" t="s">
        <v>8548</v>
      </c>
      <c r="D5804" s="2" t="s">
        <v>219</v>
      </c>
      <c r="E5804" s="2" t="s">
        <v>2019</v>
      </c>
      <c r="F5804" s="3"/>
    </row>
    <row r="5805" spans="1:6">
      <c r="A5805" s="2" t="s">
        <v>8549</v>
      </c>
      <c r="B5805" s="2" t="s">
        <v>210</v>
      </c>
      <c r="C5805" s="2" t="s">
        <v>8548</v>
      </c>
      <c r="D5805" s="2" t="s">
        <v>219</v>
      </c>
      <c r="E5805" s="2" t="s">
        <v>2019</v>
      </c>
      <c r="F5805" s="3"/>
    </row>
    <row r="5806" spans="1:6">
      <c r="A5806" s="2" t="s">
        <v>8550</v>
      </c>
      <c r="B5806" s="2" t="s">
        <v>210</v>
      </c>
      <c r="C5806" s="2" t="s">
        <v>8548</v>
      </c>
      <c r="D5806" s="2" t="s">
        <v>219</v>
      </c>
      <c r="E5806" s="2" t="s">
        <v>2019</v>
      </c>
      <c r="F5806" s="3"/>
    </row>
    <row r="5807" spans="1:6">
      <c r="A5807" s="2" t="s">
        <v>8551</v>
      </c>
      <c r="B5807" s="2" t="s">
        <v>210</v>
      </c>
      <c r="C5807" s="2" t="s">
        <v>8548</v>
      </c>
      <c r="D5807" s="2" t="s">
        <v>219</v>
      </c>
      <c r="E5807" s="2" t="s">
        <v>2019</v>
      </c>
      <c r="F5807" s="3"/>
    </row>
    <row r="5808" spans="1:6">
      <c r="A5808" s="2" t="s">
        <v>4516</v>
      </c>
      <c r="B5808" s="2" t="s">
        <v>210</v>
      </c>
      <c r="C5808" s="2" t="s">
        <v>8548</v>
      </c>
      <c r="D5808" s="2" t="s">
        <v>219</v>
      </c>
      <c r="E5808" s="2" t="s">
        <v>2019</v>
      </c>
      <c r="F5808" s="3"/>
    </row>
    <row r="5809" spans="1:6">
      <c r="A5809" s="2" t="s">
        <v>6425</v>
      </c>
      <c r="B5809" s="2" t="s">
        <v>210</v>
      </c>
      <c r="C5809" s="2" t="s">
        <v>8548</v>
      </c>
      <c r="D5809" s="2" t="s">
        <v>219</v>
      </c>
      <c r="E5809" s="2" t="s">
        <v>2019</v>
      </c>
      <c r="F5809" s="3"/>
    </row>
    <row r="5810" spans="1:6">
      <c r="A5810" s="2" t="s">
        <v>8552</v>
      </c>
      <c r="B5810" s="2" t="s">
        <v>210</v>
      </c>
      <c r="C5810" s="2" t="s">
        <v>8548</v>
      </c>
      <c r="D5810" s="2" t="s">
        <v>219</v>
      </c>
      <c r="E5810" s="2" t="s">
        <v>2019</v>
      </c>
      <c r="F5810" s="3"/>
    </row>
    <row r="5811" spans="1:6">
      <c r="A5811" s="2" t="s">
        <v>7248</v>
      </c>
      <c r="B5811" s="2" t="s">
        <v>210</v>
      </c>
      <c r="C5811" s="2" t="s">
        <v>8548</v>
      </c>
      <c r="D5811" s="2" t="s">
        <v>219</v>
      </c>
      <c r="E5811" s="2" t="s">
        <v>2019</v>
      </c>
      <c r="F5811" s="3"/>
    </row>
    <row r="5812" spans="1:6">
      <c r="A5812" s="2" t="s">
        <v>7049</v>
      </c>
      <c r="B5812" s="2" t="s">
        <v>210</v>
      </c>
      <c r="C5812" s="2" t="s">
        <v>8548</v>
      </c>
      <c r="D5812" s="2" t="s">
        <v>219</v>
      </c>
      <c r="E5812" s="2" t="s">
        <v>2019</v>
      </c>
      <c r="F5812" s="3"/>
    </row>
    <row r="5813" spans="1:6">
      <c r="A5813" s="2" t="s">
        <v>4737</v>
      </c>
      <c r="B5813" s="2" t="s">
        <v>210</v>
      </c>
      <c r="C5813" s="2" t="s">
        <v>8548</v>
      </c>
      <c r="D5813" s="2" t="s">
        <v>219</v>
      </c>
      <c r="E5813" s="2" t="s">
        <v>2019</v>
      </c>
      <c r="F5813" s="3"/>
    </row>
    <row r="5814" spans="1:6">
      <c r="A5814" s="2" t="s">
        <v>8553</v>
      </c>
      <c r="B5814" s="2" t="s">
        <v>210</v>
      </c>
      <c r="C5814" s="2" t="s">
        <v>8554</v>
      </c>
      <c r="D5814" s="2" t="s">
        <v>219</v>
      </c>
      <c r="E5814" s="2" t="s">
        <v>2019</v>
      </c>
      <c r="F5814" s="3"/>
    </row>
    <row r="5815" spans="1:6">
      <c r="A5815" s="2" t="s">
        <v>594</v>
      </c>
      <c r="B5815" s="2" t="s">
        <v>210</v>
      </c>
      <c r="C5815" s="2" t="s">
        <v>8555</v>
      </c>
      <c r="D5815" s="2" t="s">
        <v>212</v>
      </c>
      <c r="E5815" s="2" t="s">
        <v>415</v>
      </c>
      <c r="F5815" s="3"/>
    </row>
    <row r="5816" spans="1:6" ht="75">
      <c r="A5816" s="2" t="s">
        <v>8556</v>
      </c>
      <c r="B5816" s="2" t="s">
        <v>210</v>
      </c>
      <c r="C5816" s="4" t="s">
        <v>8557</v>
      </c>
      <c r="D5816" s="2" t="s">
        <v>212</v>
      </c>
      <c r="E5816" s="2" t="s">
        <v>2975</v>
      </c>
      <c r="F5816" s="3"/>
    </row>
    <row r="5817" spans="1:6">
      <c r="A5817" s="2" t="s">
        <v>8558</v>
      </c>
      <c r="B5817" s="2" t="s">
        <v>210</v>
      </c>
      <c r="C5817" s="2" t="s">
        <v>8559</v>
      </c>
      <c r="D5817" s="2" t="s">
        <v>212</v>
      </c>
      <c r="E5817" s="2" t="s">
        <v>5151</v>
      </c>
      <c r="F5817" s="3"/>
    </row>
    <row r="5818" spans="1:6">
      <c r="A5818" s="2" t="s">
        <v>8560</v>
      </c>
      <c r="B5818" s="2" t="s">
        <v>210</v>
      </c>
      <c r="C5818" s="2" t="s">
        <v>8561</v>
      </c>
      <c r="D5818" s="2" t="s">
        <v>219</v>
      </c>
      <c r="E5818" s="2" t="s">
        <v>986</v>
      </c>
      <c r="F5818" s="3"/>
    </row>
    <row r="5819" spans="1:6">
      <c r="A5819" s="2"/>
      <c r="B5819" s="2" t="s">
        <v>210</v>
      </c>
      <c r="C5819" s="2" t="s">
        <v>8562</v>
      </c>
      <c r="D5819" s="2" t="s">
        <v>219</v>
      </c>
      <c r="E5819" s="2" t="s">
        <v>118</v>
      </c>
      <c r="F5819" s="3"/>
    </row>
    <row r="5820" spans="1:6">
      <c r="A5820" s="2"/>
      <c r="B5820" s="2" t="s">
        <v>210</v>
      </c>
      <c r="C5820" s="2" t="s">
        <v>8563</v>
      </c>
      <c r="D5820" s="2" t="s">
        <v>219</v>
      </c>
      <c r="E5820" s="2" t="s">
        <v>118</v>
      </c>
      <c r="F5820" s="3"/>
    </row>
    <row r="5821" spans="1:6">
      <c r="A5821" s="2" t="s">
        <v>8564</v>
      </c>
      <c r="B5821" s="2" t="s">
        <v>210</v>
      </c>
      <c r="C5821" s="2" t="s">
        <v>8565</v>
      </c>
      <c r="D5821" s="2" t="s">
        <v>212</v>
      </c>
      <c r="E5821" s="2" t="s">
        <v>327</v>
      </c>
      <c r="F5821" s="3"/>
    </row>
    <row r="5822" spans="1:6">
      <c r="A5822" s="2" t="s">
        <v>8566</v>
      </c>
      <c r="B5822" s="2" t="s">
        <v>210</v>
      </c>
      <c r="C5822" s="2" t="s">
        <v>8567</v>
      </c>
      <c r="D5822" s="2" t="s">
        <v>212</v>
      </c>
      <c r="E5822" s="2" t="s">
        <v>267</v>
      </c>
      <c r="F5822" s="3"/>
    </row>
    <row r="5823" spans="1:6">
      <c r="A5823" s="2" t="s">
        <v>2071</v>
      </c>
      <c r="B5823" s="2" t="s">
        <v>210</v>
      </c>
      <c r="C5823" s="2" t="s">
        <v>8568</v>
      </c>
      <c r="D5823" s="2" t="s">
        <v>212</v>
      </c>
      <c r="E5823" s="2" t="s">
        <v>241</v>
      </c>
      <c r="F5823" s="3"/>
    </row>
    <row r="5824" spans="1:6">
      <c r="A5824" s="2" t="s">
        <v>8569</v>
      </c>
      <c r="B5824" s="2" t="s">
        <v>210</v>
      </c>
      <c r="C5824" s="2" t="s">
        <v>8570</v>
      </c>
      <c r="D5824" s="2" t="s">
        <v>212</v>
      </c>
      <c r="E5824" s="2" t="s">
        <v>327</v>
      </c>
      <c r="F5824" s="3"/>
    </row>
    <row r="5825" spans="1:6" ht="30">
      <c r="A5825" s="2" t="s">
        <v>8571</v>
      </c>
      <c r="B5825" s="2" t="s">
        <v>210</v>
      </c>
      <c r="C5825" s="4" t="s">
        <v>8572</v>
      </c>
      <c r="D5825" s="2" t="s">
        <v>212</v>
      </c>
      <c r="E5825" s="2" t="s">
        <v>2383</v>
      </c>
      <c r="F5825" s="3"/>
    </row>
    <row r="5826" spans="1:6">
      <c r="A5826" s="2" t="s">
        <v>8573</v>
      </c>
      <c r="B5826" s="2" t="s">
        <v>210</v>
      </c>
      <c r="C5826" s="2" t="s">
        <v>8574</v>
      </c>
      <c r="D5826" s="2" t="s">
        <v>212</v>
      </c>
      <c r="E5826" s="2" t="s">
        <v>1071</v>
      </c>
      <c r="F5826" s="3"/>
    </row>
    <row r="5827" spans="1:6">
      <c r="A5827" s="2" t="s">
        <v>8575</v>
      </c>
      <c r="B5827" s="2" t="s">
        <v>210</v>
      </c>
      <c r="C5827" s="2" t="s">
        <v>8576</v>
      </c>
      <c r="D5827" s="2" t="s">
        <v>212</v>
      </c>
      <c r="E5827" s="2" t="s">
        <v>241</v>
      </c>
      <c r="F5827" s="3"/>
    </row>
    <row r="5828" spans="1:6">
      <c r="A5828" s="2" t="s">
        <v>8577</v>
      </c>
      <c r="B5828" s="2" t="s">
        <v>210</v>
      </c>
      <c r="C5828" s="2" t="s">
        <v>8578</v>
      </c>
      <c r="D5828" s="2" t="s">
        <v>212</v>
      </c>
      <c r="E5828" s="2" t="s">
        <v>258</v>
      </c>
      <c r="F5828" s="3"/>
    </row>
    <row r="5829" spans="1:6">
      <c r="A5829" s="2" t="s">
        <v>8579</v>
      </c>
      <c r="B5829" s="2" t="s">
        <v>210</v>
      </c>
      <c r="C5829" s="2" t="s">
        <v>8580</v>
      </c>
      <c r="D5829" s="2" t="s">
        <v>212</v>
      </c>
      <c r="E5829" s="2" t="s">
        <v>361</v>
      </c>
      <c r="F5829" s="3"/>
    </row>
    <row r="5830" spans="1:6">
      <c r="A5830" s="2" t="s">
        <v>8581</v>
      </c>
      <c r="B5830" s="2" t="s">
        <v>210</v>
      </c>
      <c r="C5830" s="2" t="s">
        <v>8582</v>
      </c>
      <c r="D5830" s="2" t="s">
        <v>212</v>
      </c>
      <c r="E5830" s="2" t="s">
        <v>1102</v>
      </c>
      <c r="F5830" s="3"/>
    </row>
    <row r="5831" spans="1:6">
      <c r="A5831" s="2" t="s">
        <v>8583</v>
      </c>
      <c r="B5831" s="2" t="s">
        <v>210</v>
      </c>
      <c r="C5831" s="2" t="s">
        <v>8584</v>
      </c>
      <c r="D5831" s="2" t="s">
        <v>212</v>
      </c>
      <c r="E5831" s="2" t="s">
        <v>415</v>
      </c>
      <c r="F5831" s="3"/>
    </row>
    <row r="5832" spans="1:6">
      <c r="A5832" s="2" t="s">
        <v>8585</v>
      </c>
      <c r="B5832" s="2" t="s">
        <v>210</v>
      </c>
      <c r="C5832" s="2" t="s">
        <v>8584</v>
      </c>
      <c r="D5832" s="2" t="s">
        <v>212</v>
      </c>
      <c r="E5832" s="2" t="s">
        <v>258</v>
      </c>
      <c r="F5832" s="3"/>
    </row>
    <row r="5833" spans="1:6">
      <c r="A5833" s="2"/>
      <c r="B5833" s="2" t="s">
        <v>210</v>
      </c>
      <c r="C5833" s="2" t="s">
        <v>8586</v>
      </c>
      <c r="D5833" s="2" t="s">
        <v>212</v>
      </c>
      <c r="E5833" s="2" t="s">
        <v>118</v>
      </c>
      <c r="F5833" s="3"/>
    </row>
    <row r="5834" spans="1:6">
      <c r="A5834" s="2" t="s">
        <v>4539</v>
      </c>
      <c r="B5834" s="2" t="s">
        <v>210</v>
      </c>
      <c r="C5834" s="2" t="s">
        <v>8586</v>
      </c>
      <c r="D5834" s="2" t="s">
        <v>212</v>
      </c>
      <c r="E5834" s="2" t="s">
        <v>1200</v>
      </c>
      <c r="F5834" s="3"/>
    </row>
    <row r="5835" spans="1:6">
      <c r="A5835" s="2" t="s">
        <v>8587</v>
      </c>
      <c r="B5835" s="2" t="s">
        <v>210</v>
      </c>
      <c r="C5835" s="2" t="s">
        <v>8586</v>
      </c>
      <c r="D5835" s="2" t="s">
        <v>212</v>
      </c>
      <c r="E5835" s="2" t="s">
        <v>1363</v>
      </c>
      <c r="F5835" s="3"/>
    </row>
    <row r="5836" spans="1:6">
      <c r="A5836" s="2" t="s">
        <v>8588</v>
      </c>
      <c r="B5836" s="2" t="s">
        <v>210</v>
      </c>
      <c r="C5836" s="2" t="s">
        <v>8586</v>
      </c>
      <c r="D5836" s="2" t="s">
        <v>212</v>
      </c>
      <c r="E5836" s="2" t="s">
        <v>258</v>
      </c>
      <c r="F5836" s="3"/>
    </row>
    <row r="5837" spans="1:6">
      <c r="A5837" s="2" t="s">
        <v>8589</v>
      </c>
      <c r="B5837" s="2" t="s">
        <v>210</v>
      </c>
      <c r="C5837" s="2" t="s">
        <v>8590</v>
      </c>
      <c r="D5837" s="2" t="s">
        <v>212</v>
      </c>
      <c r="E5837" s="2" t="s">
        <v>1083</v>
      </c>
      <c r="F5837" s="3"/>
    </row>
    <row r="5838" spans="1:6">
      <c r="A5838" s="2" t="s">
        <v>8137</v>
      </c>
      <c r="B5838" s="2" t="s">
        <v>210</v>
      </c>
      <c r="C5838" s="2" t="s">
        <v>8591</v>
      </c>
      <c r="D5838" s="2" t="s">
        <v>212</v>
      </c>
      <c r="E5838" s="2" t="s">
        <v>1347</v>
      </c>
      <c r="F5838" s="3"/>
    </row>
    <row r="5839" spans="1:6">
      <c r="A5839" s="2" t="s">
        <v>8592</v>
      </c>
      <c r="B5839" s="2" t="s">
        <v>210</v>
      </c>
      <c r="C5839" s="2" t="s">
        <v>8593</v>
      </c>
      <c r="D5839" s="2" t="s">
        <v>212</v>
      </c>
      <c r="E5839" s="2" t="s">
        <v>1076</v>
      </c>
      <c r="F5839" s="3"/>
    </row>
    <row r="5840" spans="1:6">
      <c r="A5840" s="2" t="s">
        <v>8594</v>
      </c>
      <c r="B5840" s="2" t="s">
        <v>210</v>
      </c>
      <c r="C5840" s="2" t="s">
        <v>8595</v>
      </c>
      <c r="D5840" s="2" t="s">
        <v>212</v>
      </c>
      <c r="E5840" s="2" t="s">
        <v>1354</v>
      </c>
      <c r="F5840" s="3"/>
    </row>
    <row r="5841" spans="1:6">
      <c r="A5841" s="2" t="s">
        <v>8596</v>
      </c>
      <c r="B5841" s="2" t="s">
        <v>210</v>
      </c>
      <c r="C5841" s="2" t="s">
        <v>8597</v>
      </c>
      <c r="D5841" s="2" t="s">
        <v>212</v>
      </c>
      <c r="E5841" s="2" t="s">
        <v>389</v>
      </c>
      <c r="F5841" s="3"/>
    </row>
    <row r="5842" spans="1:6">
      <c r="A5842" s="2" t="s">
        <v>8598</v>
      </c>
      <c r="B5842" s="2" t="s">
        <v>210</v>
      </c>
      <c r="C5842" s="2" t="s">
        <v>8599</v>
      </c>
      <c r="D5842" s="2" t="s">
        <v>219</v>
      </c>
      <c r="E5842" s="2" t="s">
        <v>361</v>
      </c>
      <c r="F5842" s="3"/>
    </row>
    <row r="5843" spans="1:6">
      <c r="A5843" s="2" t="s">
        <v>8600</v>
      </c>
      <c r="B5843" s="2" t="s">
        <v>210</v>
      </c>
      <c r="C5843" s="2" t="s">
        <v>8599</v>
      </c>
      <c r="D5843" s="2" t="s">
        <v>219</v>
      </c>
      <c r="E5843" s="2" t="s">
        <v>389</v>
      </c>
      <c r="F5843" s="3"/>
    </row>
    <row r="5844" spans="1:6">
      <c r="A5844" s="2" t="s">
        <v>7977</v>
      </c>
      <c r="B5844" s="2" t="s">
        <v>210</v>
      </c>
      <c r="C5844" s="2" t="s">
        <v>8601</v>
      </c>
      <c r="D5844" s="2" t="s">
        <v>219</v>
      </c>
      <c r="E5844" s="2" t="s">
        <v>8602</v>
      </c>
      <c r="F5844" s="3"/>
    </row>
    <row r="5845" spans="1:6">
      <c r="A5845" s="2" t="s">
        <v>2170</v>
      </c>
      <c r="B5845" s="2" t="s">
        <v>210</v>
      </c>
      <c r="C5845" s="2" t="s">
        <v>8603</v>
      </c>
      <c r="D5845" s="2" t="s">
        <v>219</v>
      </c>
      <c r="E5845" s="2" t="s">
        <v>8602</v>
      </c>
      <c r="F5845" s="3"/>
    </row>
    <row r="5846" spans="1:6">
      <c r="A5846" s="2" t="s">
        <v>8604</v>
      </c>
      <c r="B5846" s="2" t="s">
        <v>210</v>
      </c>
      <c r="C5846" s="2" t="s">
        <v>8605</v>
      </c>
      <c r="D5846" s="2" t="s">
        <v>212</v>
      </c>
      <c r="E5846" s="2" t="s">
        <v>8606</v>
      </c>
      <c r="F5846" s="3"/>
    </row>
    <row r="5847" spans="1:6">
      <c r="A5847" s="2"/>
      <c r="B5847" s="2" t="s">
        <v>210</v>
      </c>
      <c r="C5847" s="2" t="s">
        <v>8607</v>
      </c>
      <c r="D5847" s="2" t="s">
        <v>212</v>
      </c>
      <c r="E5847" s="2" t="s">
        <v>118</v>
      </c>
      <c r="F5847" s="3"/>
    </row>
    <row r="5848" spans="1:6">
      <c r="A5848" s="2" t="s">
        <v>5456</v>
      </c>
      <c r="B5848" s="2" t="s">
        <v>210</v>
      </c>
      <c r="C5848" s="2" t="s">
        <v>8608</v>
      </c>
      <c r="D5848" s="2" t="s">
        <v>212</v>
      </c>
      <c r="E5848" s="2" t="s">
        <v>1243</v>
      </c>
      <c r="F5848" s="3"/>
    </row>
    <row r="5849" spans="1:6">
      <c r="A5849" s="2" t="s">
        <v>8609</v>
      </c>
      <c r="B5849" s="2" t="s">
        <v>210</v>
      </c>
      <c r="C5849" s="2" t="s">
        <v>8608</v>
      </c>
      <c r="D5849" s="2" t="s">
        <v>212</v>
      </c>
      <c r="E5849" s="2" t="s">
        <v>1243</v>
      </c>
      <c r="F5849" s="3"/>
    </row>
    <row r="5850" spans="1:6">
      <c r="A5850" s="2" t="s">
        <v>8610</v>
      </c>
      <c r="B5850" s="2" t="s">
        <v>210</v>
      </c>
      <c r="C5850" s="2" t="s">
        <v>8608</v>
      </c>
      <c r="D5850" s="2" t="s">
        <v>212</v>
      </c>
      <c r="E5850" s="2" t="s">
        <v>226</v>
      </c>
      <c r="F5850" s="3"/>
    </row>
    <row r="5851" spans="1:6">
      <c r="A5851" s="2"/>
      <c r="B5851" s="2" t="s">
        <v>210</v>
      </c>
      <c r="C5851" s="2" t="s">
        <v>8608</v>
      </c>
      <c r="D5851" s="2" t="s">
        <v>212</v>
      </c>
      <c r="E5851" s="2" t="s">
        <v>1354</v>
      </c>
      <c r="F5851" s="3"/>
    </row>
    <row r="5852" spans="1:6">
      <c r="A5852" s="2" t="s">
        <v>4415</v>
      </c>
      <c r="B5852" s="2" t="s">
        <v>210</v>
      </c>
      <c r="C5852" s="2" t="s">
        <v>8608</v>
      </c>
      <c r="D5852" s="2" t="s">
        <v>212</v>
      </c>
      <c r="E5852" s="2" t="s">
        <v>1243</v>
      </c>
      <c r="F5852" s="3"/>
    </row>
    <row r="5853" spans="1:6">
      <c r="A5853" s="2" t="s">
        <v>4537</v>
      </c>
      <c r="B5853" s="2" t="s">
        <v>210</v>
      </c>
      <c r="C5853" s="2" t="s">
        <v>8611</v>
      </c>
      <c r="D5853" s="2" t="s">
        <v>212</v>
      </c>
      <c r="E5853" s="2" t="s">
        <v>1347</v>
      </c>
      <c r="F5853" s="3"/>
    </row>
    <row r="5854" spans="1:6">
      <c r="A5854" s="2" t="s">
        <v>8612</v>
      </c>
      <c r="B5854" s="2" t="s">
        <v>210</v>
      </c>
      <c r="C5854" s="2" t="s">
        <v>8613</v>
      </c>
      <c r="D5854" s="2" t="s">
        <v>212</v>
      </c>
      <c r="E5854" s="2" t="s">
        <v>2383</v>
      </c>
      <c r="F5854" s="3"/>
    </row>
    <row r="5855" spans="1:6">
      <c r="A5855" s="2"/>
      <c r="B5855" s="2" t="s">
        <v>210</v>
      </c>
      <c r="C5855" s="2" t="s">
        <v>8614</v>
      </c>
      <c r="D5855" s="2" t="s">
        <v>212</v>
      </c>
      <c r="E5855" s="2" t="s">
        <v>118</v>
      </c>
      <c r="F5855" s="3"/>
    </row>
    <row r="5856" spans="1:6">
      <c r="A5856" s="2" t="s">
        <v>8615</v>
      </c>
      <c r="B5856" s="2" t="s">
        <v>210</v>
      </c>
      <c r="C5856" s="2" t="s">
        <v>8616</v>
      </c>
      <c r="D5856" s="2" t="s">
        <v>212</v>
      </c>
      <c r="E5856" s="2" t="s">
        <v>226</v>
      </c>
      <c r="F5856" s="3"/>
    </row>
    <row r="5857" spans="1:6">
      <c r="A5857" s="2" t="s">
        <v>8617</v>
      </c>
      <c r="B5857" s="2" t="s">
        <v>210</v>
      </c>
      <c r="C5857" s="2" t="s">
        <v>8618</v>
      </c>
      <c r="D5857" s="2" t="s">
        <v>212</v>
      </c>
      <c r="E5857" s="2" t="s">
        <v>986</v>
      </c>
      <c r="F5857" s="3"/>
    </row>
    <row r="5858" spans="1:6">
      <c r="A5858" s="2" t="s">
        <v>8619</v>
      </c>
      <c r="B5858" s="2" t="s">
        <v>210</v>
      </c>
      <c r="C5858" s="2" t="s">
        <v>8620</v>
      </c>
      <c r="D5858" s="2" t="s">
        <v>212</v>
      </c>
      <c r="E5858" s="2" t="s">
        <v>272</v>
      </c>
      <c r="F5858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3"/>
  <sheetViews>
    <sheetView topLeftCell="A124" workbookViewId="0">
      <selection activeCell="C126" sqref="C126"/>
    </sheetView>
  </sheetViews>
  <sheetFormatPr defaultRowHeight="15"/>
  <cols>
    <col min="1" max="1" width="25.5703125" customWidth="1"/>
    <col min="2" max="2" width="36.5703125" customWidth="1"/>
    <col min="3" max="3" width="23.42578125" customWidth="1"/>
    <col min="4" max="4" width="21.5703125" customWidth="1"/>
    <col min="5" max="5" width="24" customWidth="1"/>
  </cols>
  <sheetData>
    <row r="1" spans="1:7" ht="75">
      <c r="A1" s="5" t="s">
        <v>1</v>
      </c>
      <c r="B1" s="5" t="s">
        <v>2</v>
      </c>
      <c r="C1" s="5" t="s">
        <v>8621</v>
      </c>
      <c r="D1" s="5" t="s">
        <v>8622</v>
      </c>
      <c r="E1" s="5" t="s">
        <v>4</v>
      </c>
      <c r="F1" s="6"/>
      <c r="G1" s="6"/>
    </row>
    <row r="2" spans="1:7" ht="240">
      <c r="A2" s="7" t="s">
        <v>8623</v>
      </c>
      <c r="B2" s="7" t="s">
        <v>8624</v>
      </c>
      <c r="C2" s="7" t="s">
        <v>8625</v>
      </c>
      <c r="D2" s="7" t="s">
        <v>8626</v>
      </c>
      <c r="E2" s="7" t="s">
        <v>8627</v>
      </c>
      <c r="F2" s="6"/>
      <c r="G2" s="6"/>
    </row>
    <row r="3" spans="1:7" ht="165">
      <c r="A3" s="7" t="s">
        <v>8623</v>
      </c>
      <c r="B3" s="7" t="s">
        <v>8628</v>
      </c>
      <c r="C3" s="7" t="s">
        <v>8629</v>
      </c>
      <c r="D3" s="7" t="s">
        <v>8630</v>
      </c>
      <c r="E3" s="7" t="s">
        <v>8631</v>
      </c>
      <c r="F3" s="6"/>
      <c r="G3" s="6"/>
    </row>
    <row r="4" spans="1:7" ht="165">
      <c r="A4" s="7" t="s">
        <v>8623</v>
      </c>
      <c r="B4" s="7" t="s">
        <v>8632</v>
      </c>
      <c r="C4" s="7" t="s">
        <v>8633</v>
      </c>
      <c r="D4" s="7" t="s">
        <v>8634</v>
      </c>
      <c r="E4" s="7" t="s">
        <v>8635</v>
      </c>
      <c r="F4" s="6"/>
      <c r="G4" s="6"/>
    </row>
    <row r="5" spans="1:7" ht="135">
      <c r="A5" s="7" t="s">
        <v>8623</v>
      </c>
      <c r="B5" s="7" t="s">
        <v>8636</v>
      </c>
      <c r="C5" s="7" t="s">
        <v>8637</v>
      </c>
      <c r="D5" s="7" t="s">
        <v>8638</v>
      </c>
      <c r="E5" s="7" t="s">
        <v>118</v>
      </c>
      <c r="F5" s="6"/>
      <c r="G5" s="6"/>
    </row>
    <row r="6" spans="1:7" ht="150">
      <c r="A6" s="7" t="s">
        <v>8623</v>
      </c>
      <c r="B6" s="7" t="s">
        <v>8639</v>
      </c>
      <c r="C6" s="7" t="s">
        <v>8640</v>
      </c>
      <c r="D6" s="7" t="s">
        <v>8641</v>
      </c>
      <c r="E6" s="7" t="s">
        <v>118</v>
      </c>
      <c r="F6" s="6"/>
      <c r="G6" s="6"/>
    </row>
    <row r="7" spans="1:7" ht="150">
      <c r="A7" s="7" t="s">
        <v>8623</v>
      </c>
      <c r="B7" s="7" t="s">
        <v>8639</v>
      </c>
      <c r="C7" s="7" t="s">
        <v>8642</v>
      </c>
      <c r="D7" s="7" t="s">
        <v>8643</v>
      </c>
      <c r="E7" s="7" t="s">
        <v>118</v>
      </c>
      <c r="F7" s="6"/>
      <c r="G7" s="6"/>
    </row>
    <row r="8" spans="1:7" ht="135">
      <c r="A8" s="7" t="s">
        <v>8623</v>
      </c>
      <c r="B8" s="7" t="s">
        <v>8644</v>
      </c>
      <c r="C8" s="7" t="s">
        <v>8645</v>
      </c>
      <c r="D8" s="7" t="s">
        <v>8646</v>
      </c>
      <c r="E8" s="7" t="s">
        <v>118</v>
      </c>
      <c r="F8" s="6"/>
      <c r="G8" s="6"/>
    </row>
    <row r="9" spans="1:7" ht="150">
      <c r="A9" s="7" t="s">
        <v>8623</v>
      </c>
      <c r="B9" s="7" t="s">
        <v>8647</v>
      </c>
      <c r="C9" s="7" t="s">
        <v>8648</v>
      </c>
      <c r="D9" s="7" t="s">
        <v>8649</v>
      </c>
      <c r="E9" s="7" t="s">
        <v>118</v>
      </c>
      <c r="F9" s="6"/>
      <c r="G9" s="6"/>
    </row>
    <row r="10" spans="1:7" ht="150">
      <c r="A10" s="7" t="s">
        <v>8623</v>
      </c>
      <c r="B10" s="7" t="s">
        <v>8650</v>
      </c>
      <c r="C10" s="7" t="s">
        <v>8651</v>
      </c>
      <c r="D10" s="7" t="s">
        <v>8652</v>
      </c>
      <c r="E10" s="7" t="s">
        <v>118</v>
      </c>
      <c r="F10" s="6"/>
      <c r="G10" s="6"/>
    </row>
    <row r="11" spans="1:7" ht="135">
      <c r="A11" s="7" t="s">
        <v>8623</v>
      </c>
      <c r="B11" s="7" t="s">
        <v>8653</v>
      </c>
      <c r="C11" s="7" t="s">
        <v>8654</v>
      </c>
      <c r="D11" s="7" t="s">
        <v>8655</v>
      </c>
      <c r="E11" s="7" t="s">
        <v>118</v>
      </c>
      <c r="F11" s="6"/>
      <c r="G11" s="6"/>
    </row>
    <row r="12" spans="1:7" ht="180">
      <c r="A12" s="7" t="s">
        <v>8623</v>
      </c>
      <c r="B12" s="7" t="s">
        <v>8656</v>
      </c>
      <c r="C12" s="7" t="s">
        <v>8657</v>
      </c>
      <c r="D12" s="7" t="s">
        <v>8658</v>
      </c>
      <c r="E12" s="7" t="s">
        <v>118</v>
      </c>
      <c r="F12" s="6"/>
      <c r="G12" s="6"/>
    </row>
    <row r="13" spans="1:7" ht="135">
      <c r="A13" s="7" t="s">
        <v>8623</v>
      </c>
      <c r="B13" s="7" t="s">
        <v>8659</v>
      </c>
      <c r="C13" s="7" t="s">
        <v>8660</v>
      </c>
      <c r="D13" s="7" t="s">
        <v>8661</v>
      </c>
      <c r="E13" s="7" t="s">
        <v>118</v>
      </c>
      <c r="F13" s="6"/>
      <c r="G13" s="6"/>
    </row>
    <row r="14" spans="1:7" ht="135">
      <c r="A14" s="7" t="s">
        <v>8623</v>
      </c>
      <c r="B14" s="7" t="s">
        <v>8662</v>
      </c>
      <c r="C14" s="7" t="s">
        <v>8663</v>
      </c>
      <c r="D14" s="7" t="s">
        <v>8664</v>
      </c>
      <c r="E14" s="7" t="s">
        <v>118</v>
      </c>
      <c r="F14" s="6"/>
      <c r="G14" s="6"/>
    </row>
    <row r="15" spans="1:7" ht="135">
      <c r="A15" s="7" t="s">
        <v>8623</v>
      </c>
      <c r="B15" s="7" t="s">
        <v>8665</v>
      </c>
      <c r="C15" s="7" t="s">
        <v>8666</v>
      </c>
      <c r="D15" s="7" t="s">
        <v>8667</v>
      </c>
      <c r="E15" s="7" t="s">
        <v>118</v>
      </c>
      <c r="F15" s="6"/>
      <c r="G15" s="6"/>
    </row>
    <row r="16" spans="1:7" ht="135">
      <c r="A16" s="7" t="s">
        <v>8623</v>
      </c>
      <c r="B16" s="7" t="s">
        <v>8668</v>
      </c>
      <c r="C16" s="7" t="s">
        <v>8669</v>
      </c>
      <c r="D16" s="7" t="s">
        <v>8670</v>
      </c>
      <c r="E16" s="7" t="s">
        <v>118</v>
      </c>
      <c r="F16" s="6"/>
      <c r="G16" s="6"/>
    </row>
    <row r="17" spans="1:7" ht="135">
      <c r="A17" s="7" t="s">
        <v>8623</v>
      </c>
      <c r="B17" s="7" t="s">
        <v>8671</v>
      </c>
      <c r="C17" s="7" t="s">
        <v>8672</v>
      </c>
      <c r="D17" s="7" t="s">
        <v>8673</v>
      </c>
      <c r="E17" s="7" t="s">
        <v>118</v>
      </c>
      <c r="F17" s="6"/>
      <c r="G17" s="6"/>
    </row>
    <row r="18" spans="1:7" ht="150">
      <c r="A18" s="7" t="s">
        <v>8623</v>
      </c>
      <c r="B18" s="7" t="s">
        <v>8674</v>
      </c>
      <c r="C18" s="7" t="s">
        <v>8675</v>
      </c>
      <c r="D18" s="7" t="s">
        <v>8676</v>
      </c>
      <c r="E18" s="7" t="s">
        <v>118</v>
      </c>
      <c r="F18" s="6"/>
      <c r="G18" s="6"/>
    </row>
    <row r="19" spans="1:7" ht="135">
      <c r="A19" s="7" t="s">
        <v>8623</v>
      </c>
      <c r="B19" s="7" t="s">
        <v>8677</v>
      </c>
      <c r="C19" s="7" t="s">
        <v>8678</v>
      </c>
      <c r="D19" s="7" t="s">
        <v>8679</v>
      </c>
      <c r="E19" s="7" t="s">
        <v>118</v>
      </c>
      <c r="F19" s="6"/>
      <c r="G19" s="6"/>
    </row>
    <row r="20" spans="1:7" ht="135">
      <c r="A20" s="7" t="s">
        <v>8623</v>
      </c>
      <c r="B20" s="7" t="s">
        <v>8680</v>
      </c>
      <c r="C20" s="7" t="s">
        <v>8681</v>
      </c>
      <c r="D20" s="7" t="s">
        <v>8682</v>
      </c>
      <c r="E20" s="7" t="s">
        <v>118</v>
      </c>
      <c r="F20" s="6"/>
      <c r="G20" s="6"/>
    </row>
    <row r="21" spans="1:7" ht="135">
      <c r="A21" s="7" t="s">
        <v>8623</v>
      </c>
      <c r="B21" s="7" t="s">
        <v>8683</v>
      </c>
      <c r="C21" s="7" t="s">
        <v>8684</v>
      </c>
      <c r="D21" s="7" t="s">
        <v>8685</v>
      </c>
      <c r="E21" s="7" t="s">
        <v>118</v>
      </c>
      <c r="F21" s="6"/>
      <c r="G21" s="6"/>
    </row>
    <row r="22" spans="1:7" ht="135">
      <c r="A22" s="7" t="s">
        <v>8623</v>
      </c>
      <c r="B22" s="7" t="s">
        <v>8683</v>
      </c>
      <c r="C22" s="7" t="s">
        <v>8686</v>
      </c>
      <c r="D22" s="7" t="s">
        <v>8687</v>
      </c>
      <c r="E22" s="7" t="s">
        <v>118</v>
      </c>
      <c r="F22" s="6"/>
      <c r="G22" s="6"/>
    </row>
    <row r="23" spans="1:7" ht="150">
      <c r="A23" s="7" t="s">
        <v>8623</v>
      </c>
      <c r="B23" s="7" t="s">
        <v>8688</v>
      </c>
      <c r="C23" s="7" t="s">
        <v>8689</v>
      </c>
      <c r="D23" s="7" t="s">
        <v>8690</v>
      </c>
      <c r="E23" s="7" t="s">
        <v>118</v>
      </c>
      <c r="F23" s="6"/>
      <c r="G23" s="6"/>
    </row>
    <row r="24" spans="1:7" ht="135">
      <c r="A24" s="7" t="s">
        <v>8623</v>
      </c>
      <c r="B24" s="7" t="s">
        <v>8691</v>
      </c>
      <c r="C24" s="7" t="s">
        <v>8692</v>
      </c>
      <c r="D24" s="7" t="s">
        <v>8693</v>
      </c>
      <c r="E24" s="7" t="s">
        <v>118</v>
      </c>
      <c r="F24" s="6"/>
      <c r="G24" s="6"/>
    </row>
    <row r="25" spans="1:7" ht="135">
      <c r="A25" s="7" t="s">
        <v>8623</v>
      </c>
      <c r="B25" s="7" t="s">
        <v>8694</v>
      </c>
      <c r="C25" s="7" t="s">
        <v>8695</v>
      </c>
      <c r="D25" s="7" t="s">
        <v>8696</v>
      </c>
      <c r="E25" s="7" t="s">
        <v>118</v>
      </c>
      <c r="F25" s="6"/>
      <c r="G25" s="6"/>
    </row>
    <row r="26" spans="1:7" ht="135">
      <c r="A26" s="7" t="s">
        <v>8623</v>
      </c>
      <c r="B26" s="7" t="s">
        <v>8697</v>
      </c>
      <c r="C26" s="7" t="s">
        <v>8698</v>
      </c>
      <c r="D26" s="7" t="s">
        <v>8699</v>
      </c>
      <c r="E26" s="7" t="s">
        <v>118</v>
      </c>
      <c r="F26" s="6"/>
      <c r="G26" s="6"/>
    </row>
    <row r="27" spans="1:7" ht="135">
      <c r="A27" s="7" t="s">
        <v>8623</v>
      </c>
      <c r="B27" s="7" t="s">
        <v>8697</v>
      </c>
      <c r="C27" s="7" t="s">
        <v>8700</v>
      </c>
      <c r="D27" s="7" t="s">
        <v>8701</v>
      </c>
      <c r="E27" s="7" t="s">
        <v>118</v>
      </c>
      <c r="F27" s="6"/>
      <c r="G27" s="6"/>
    </row>
    <row r="28" spans="1:7" ht="135">
      <c r="A28" s="7" t="s">
        <v>8623</v>
      </c>
      <c r="B28" s="7" t="s">
        <v>8697</v>
      </c>
      <c r="C28" s="7" t="s">
        <v>8702</v>
      </c>
      <c r="D28" s="7" t="s">
        <v>8703</v>
      </c>
      <c r="E28" s="7" t="s">
        <v>118</v>
      </c>
      <c r="F28" s="6"/>
      <c r="G28" s="6"/>
    </row>
    <row r="29" spans="1:7" ht="135">
      <c r="A29" s="7" t="s">
        <v>8623</v>
      </c>
      <c r="B29" s="7" t="s">
        <v>8697</v>
      </c>
      <c r="C29" s="7" t="s">
        <v>8704</v>
      </c>
      <c r="D29" s="7" t="s">
        <v>8705</v>
      </c>
      <c r="E29" s="7" t="s">
        <v>118</v>
      </c>
      <c r="F29" s="6"/>
      <c r="G29" s="6"/>
    </row>
    <row r="30" spans="1:7" ht="135">
      <c r="A30" s="7" t="s">
        <v>8623</v>
      </c>
      <c r="B30" s="7" t="s">
        <v>8697</v>
      </c>
      <c r="C30" s="7" t="s">
        <v>8706</v>
      </c>
      <c r="D30" s="7" t="s">
        <v>8638</v>
      </c>
      <c r="E30" s="7" t="s">
        <v>118</v>
      </c>
      <c r="F30" s="6"/>
      <c r="G30" s="6"/>
    </row>
    <row r="31" spans="1:7" ht="135">
      <c r="A31" s="7" t="s">
        <v>8623</v>
      </c>
      <c r="B31" s="7" t="s">
        <v>8697</v>
      </c>
      <c r="C31" s="7" t="s">
        <v>8707</v>
      </c>
      <c r="D31" s="7" t="s">
        <v>8708</v>
      </c>
      <c r="E31" s="7" t="s">
        <v>118</v>
      </c>
      <c r="F31" s="6"/>
      <c r="G31" s="6"/>
    </row>
    <row r="32" spans="1:7" ht="135">
      <c r="A32" s="7" t="s">
        <v>8623</v>
      </c>
      <c r="B32" s="7" t="s">
        <v>8697</v>
      </c>
      <c r="C32" s="7" t="s">
        <v>8709</v>
      </c>
      <c r="D32" s="7" t="s">
        <v>8710</v>
      </c>
      <c r="E32" s="7" t="s">
        <v>118</v>
      </c>
      <c r="F32" s="6"/>
      <c r="G32" s="6"/>
    </row>
    <row r="33" spans="1:7" ht="135">
      <c r="A33" s="7" t="s">
        <v>8623</v>
      </c>
      <c r="B33" s="7" t="s">
        <v>8697</v>
      </c>
      <c r="C33" s="7" t="s">
        <v>8711</v>
      </c>
      <c r="D33" s="7" t="s">
        <v>8701</v>
      </c>
      <c r="E33" s="7" t="s">
        <v>118</v>
      </c>
      <c r="F33" s="6"/>
      <c r="G33" s="6"/>
    </row>
    <row r="34" spans="1:7" ht="135">
      <c r="A34" s="7" t="s">
        <v>8623</v>
      </c>
      <c r="B34" s="7" t="s">
        <v>8697</v>
      </c>
      <c r="C34" s="7" t="s">
        <v>8712</v>
      </c>
      <c r="D34" s="7" t="s">
        <v>8696</v>
      </c>
      <c r="E34" s="7" t="s">
        <v>118</v>
      </c>
      <c r="F34" s="6"/>
      <c r="G34" s="6"/>
    </row>
    <row r="35" spans="1:7" ht="135">
      <c r="A35" s="7" t="s">
        <v>8623</v>
      </c>
      <c r="B35" s="7" t="s">
        <v>8697</v>
      </c>
      <c r="C35" s="7" t="s">
        <v>8713</v>
      </c>
      <c r="D35" s="7" t="s">
        <v>8714</v>
      </c>
      <c r="E35" s="7" t="s">
        <v>118</v>
      </c>
      <c r="F35" s="6"/>
      <c r="G35" s="6"/>
    </row>
    <row r="36" spans="1:7" ht="135">
      <c r="A36" s="7" t="s">
        <v>8623</v>
      </c>
      <c r="B36" s="7" t="s">
        <v>8715</v>
      </c>
      <c r="C36" s="7" t="s">
        <v>8716</v>
      </c>
      <c r="D36" s="7" t="s">
        <v>8717</v>
      </c>
      <c r="E36" s="7" t="s">
        <v>118</v>
      </c>
      <c r="F36" s="6"/>
      <c r="G36" s="6"/>
    </row>
    <row r="37" spans="1:7" ht="150">
      <c r="A37" s="7" t="s">
        <v>8623</v>
      </c>
      <c r="B37" s="7" t="s">
        <v>8718</v>
      </c>
      <c r="C37" s="7" t="s">
        <v>8719</v>
      </c>
      <c r="D37" s="7" t="s">
        <v>8720</v>
      </c>
      <c r="E37" s="7" t="s">
        <v>118</v>
      </c>
      <c r="F37" s="6"/>
      <c r="G37" s="6"/>
    </row>
    <row r="38" spans="1:7" ht="150">
      <c r="A38" s="7" t="s">
        <v>8623</v>
      </c>
      <c r="B38" s="7" t="s">
        <v>8721</v>
      </c>
      <c r="C38" s="7" t="s">
        <v>8722</v>
      </c>
      <c r="D38" s="7" t="s">
        <v>8723</v>
      </c>
      <c r="E38" s="7" t="s">
        <v>118</v>
      </c>
      <c r="F38" s="6"/>
      <c r="G38" s="6"/>
    </row>
    <row r="39" spans="1:7" ht="150">
      <c r="A39" s="7" t="s">
        <v>8623</v>
      </c>
      <c r="B39" s="7" t="s">
        <v>8721</v>
      </c>
      <c r="C39" s="7" t="s">
        <v>8722</v>
      </c>
      <c r="D39" s="7" t="s">
        <v>8724</v>
      </c>
      <c r="E39" s="7" t="s">
        <v>118</v>
      </c>
      <c r="F39" s="6"/>
      <c r="G39" s="6"/>
    </row>
    <row r="40" spans="1:7" ht="150">
      <c r="A40" s="7" t="s">
        <v>8623</v>
      </c>
      <c r="B40" s="7" t="s">
        <v>8725</v>
      </c>
      <c r="C40" s="7" t="s">
        <v>8726</v>
      </c>
      <c r="D40" s="7" t="s">
        <v>8727</v>
      </c>
      <c r="E40" s="7" t="s">
        <v>118</v>
      </c>
      <c r="F40" s="6"/>
      <c r="G40" s="6"/>
    </row>
    <row r="41" spans="1:7" ht="150">
      <c r="A41" s="7" t="s">
        <v>8623</v>
      </c>
      <c r="B41" s="7" t="s">
        <v>8728</v>
      </c>
      <c r="C41" s="7" t="s">
        <v>8729</v>
      </c>
      <c r="D41" s="7" t="s">
        <v>8730</v>
      </c>
      <c r="E41" s="7" t="s">
        <v>118</v>
      </c>
      <c r="F41" s="6"/>
      <c r="G41" s="6"/>
    </row>
    <row r="42" spans="1:7" ht="150">
      <c r="A42" s="7" t="s">
        <v>8623</v>
      </c>
      <c r="B42" s="7" t="s">
        <v>8731</v>
      </c>
      <c r="C42" s="7" t="s">
        <v>8732</v>
      </c>
      <c r="D42" s="7" t="s">
        <v>8733</v>
      </c>
      <c r="E42" s="7" t="s">
        <v>118</v>
      </c>
      <c r="F42" s="6"/>
      <c r="G42" s="6"/>
    </row>
    <row r="43" spans="1:7" ht="150">
      <c r="A43" s="7" t="s">
        <v>8623</v>
      </c>
      <c r="B43" s="7" t="s">
        <v>8734</v>
      </c>
      <c r="C43" s="7" t="s">
        <v>8735</v>
      </c>
      <c r="D43" s="7" t="s">
        <v>8736</v>
      </c>
      <c r="E43" s="7" t="s">
        <v>118</v>
      </c>
      <c r="F43" s="6"/>
      <c r="G43" s="6"/>
    </row>
    <row r="44" spans="1:7" ht="150">
      <c r="A44" s="7" t="s">
        <v>8623</v>
      </c>
      <c r="B44" s="7" t="s">
        <v>8737</v>
      </c>
      <c r="C44" s="7" t="s">
        <v>8738</v>
      </c>
      <c r="D44" s="7" t="s">
        <v>8739</v>
      </c>
      <c r="E44" s="7" t="s">
        <v>118</v>
      </c>
      <c r="F44" s="6"/>
      <c r="G44" s="6"/>
    </row>
    <row r="45" spans="1:7" ht="150">
      <c r="A45" s="7" t="s">
        <v>8623</v>
      </c>
      <c r="B45" s="7" t="s">
        <v>8740</v>
      </c>
      <c r="C45" s="7" t="s">
        <v>8741</v>
      </c>
      <c r="D45" s="7" t="s">
        <v>8742</v>
      </c>
      <c r="E45" s="7" t="s">
        <v>118</v>
      </c>
      <c r="F45" s="6"/>
      <c r="G45" s="6"/>
    </row>
    <row r="46" spans="1:7" ht="150">
      <c r="A46" s="7" t="s">
        <v>8623</v>
      </c>
      <c r="B46" s="7" t="s">
        <v>8743</v>
      </c>
      <c r="C46" s="7" t="s">
        <v>8744</v>
      </c>
      <c r="D46" s="7" t="s">
        <v>8745</v>
      </c>
      <c r="E46" s="7" t="s">
        <v>118</v>
      </c>
      <c r="F46" s="6"/>
      <c r="G46" s="6"/>
    </row>
    <row r="47" spans="1:7" ht="165">
      <c r="A47" s="7" t="s">
        <v>8623</v>
      </c>
      <c r="B47" s="7" t="s">
        <v>8746</v>
      </c>
      <c r="C47" s="7" t="s">
        <v>8747</v>
      </c>
      <c r="D47" s="7" t="s">
        <v>8748</v>
      </c>
      <c r="E47" s="7" t="s">
        <v>118</v>
      </c>
      <c r="F47" s="6"/>
      <c r="G47" s="6"/>
    </row>
    <row r="48" spans="1:7" ht="150">
      <c r="A48" s="7" t="s">
        <v>8623</v>
      </c>
      <c r="B48" s="7" t="s">
        <v>8749</v>
      </c>
      <c r="C48" s="7" t="s">
        <v>8750</v>
      </c>
      <c r="D48" s="7" t="s">
        <v>8751</v>
      </c>
      <c r="E48" s="7" t="s">
        <v>118</v>
      </c>
      <c r="F48" s="6"/>
      <c r="G48" s="6"/>
    </row>
    <row r="49" spans="1:7" ht="165">
      <c r="A49" s="7" t="s">
        <v>8623</v>
      </c>
      <c r="B49" s="7" t="s">
        <v>8752</v>
      </c>
      <c r="C49" s="7" t="s">
        <v>8753</v>
      </c>
      <c r="D49" s="7" t="s">
        <v>8754</v>
      </c>
      <c r="E49" s="7" t="s">
        <v>118</v>
      </c>
      <c r="F49" s="6"/>
      <c r="G49" s="6"/>
    </row>
    <row r="50" spans="1:7" ht="150">
      <c r="A50" s="7" t="s">
        <v>8623</v>
      </c>
      <c r="B50" s="7" t="s">
        <v>8755</v>
      </c>
      <c r="C50" s="7" t="s">
        <v>8756</v>
      </c>
      <c r="D50" s="7" t="s">
        <v>8757</v>
      </c>
      <c r="E50" s="7" t="s">
        <v>118</v>
      </c>
      <c r="F50" s="6"/>
      <c r="G50" s="6"/>
    </row>
    <row r="51" spans="1:7" ht="135">
      <c r="A51" s="7" t="s">
        <v>8623</v>
      </c>
      <c r="B51" s="7" t="s">
        <v>8758</v>
      </c>
      <c r="C51" s="7" t="s">
        <v>8759</v>
      </c>
      <c r="D51" s="7" t="s">
        <v>8760</v>
      </c>
      <c r="E51" s="7" t="s">
        <v>118</v>
      </c>
      <c r="F51" s="6"/>
      <c r="G51" s="6"/>
    </row>
    <row r="52" spans="1:7" ht="150">
      <c r="A52" s="7" t="s">
        <v>8623</v>
      </c>
      <c r="B52" s="7" t="s">
        <v>8761</v>
      </c>
      <c r="C52" s="7" t="s">
        <v>8762</v>
      </c>
      <c r="D52" s="7" t="s">
        <v>8763</v>
      </c>
      <c r="E52" s="7" t="s">
        <v>118</v>
      </c>
      <c r="F52" s="6"/>
      <c r="G52" s="6"/>
    </row>
    <row r="53" spans="1:7" ht="150">
      <c r="A53" s="7" t="s">
        <v>8623</v>
      </c>
      <c r="B53" s="7" t="s">
        <v>8764</v>
      </c>
      <c r="C53" s="7" t="s">
        <v>8765</v>
      </c>
      <c r="D53" s="7" t="s">
        <v>8766</v>
      </c>
      <c r="E53" s="7" t="s">
        <v>118</v>
      </c>
      <c r="F53" s="6"/>
      <c r="G53" s="6"/>
    </row>
    <row r="54" spans="1:7" ht="135">
      <c r="A54" s="7" t="s">
        <v>8623</v>
      </c>
      <c r="B54" s="7" t="s">
        <v>8767</v>
      </c>
      <c r="C54" s="7" t="s">
        <v>8768</v>
      </c>
      <c r="D54" s="7" t="s">
        <v>8769</v>
      </c>
      <c r="E54" s="7" t="s">
        <v>118</v>
      </c>
      <c r="F54" s="6"/>
      <c r="G54" s="6"/>
    </row>
    <row r="55" spans="1:7" ht="135">
      <c r="A55" s="7" t="s">
        <v>8623</v>
      </c>
      <c r="B55" s="7" t="s">
        <v>8770</v>
      </c>
      <c r="C55" s="7" t="s">
        <v>8771</v>
      </c>
      <c r="D55" s="7" t="s">
        <v>8772</v>
      </c>
      <c r="E55" s="7" t="s">
        <v>118</v>
      </c>
      <c r="F55" s="6"/>
      <c r="G55" s="6"/>
    </row>
    <row r="56" spans="1:7" ht="150">
      <c r="A56" s="7" t="s">
        <v>8623</v>
      </c>
      <c r="B56" s="7" t="s">
        <v>8773</v>
      </c>
      <c r="C56" s="7" t="s">
        <v>8774</v>
      </c>
      <c r="D56" s="7" t="s">
        <v>8775</v>
      </c>
      <c r="E56" s="7" t="s">
        <v>118</v>
      </c>
      <c r="F56" s="6"/>
      <c r="G56" s="6"/>
    </row>
    <row r="57" spans="1:7" ht="150">
      <c r="A57" s="7" t="s">
        <v>8623</v>
      </c>
      <c r="B57" s="7" t="s">
        <v>8776</v>
      </c>
      <c r="C57" s="7" t="s">
        <v>8777</v>
      </c>
      <c r="D57" s="7" t="s">
        <v>8778</v>
      </c>
      <c r="E57" s="7" t="s">
        <v>118</v>
      </c>
      <c r="F57" s="6"/>
      <c r="G57" s="6"/>
    </row>
    <row r="58" spans="1:7" ht="180">
      <c r="A58" s="7" t="s">
        <v>8623</v>
      </c>
      <c r="B58" s="7" t="s">
        <v>8779</v>
      </c>
      <c r="C58" s="7" t="s">
        <v>8780</v>
      </c>
      <c r="D58" s="7" t="s">
        <v>8781</v>
      </c>
      <c r="E58" s="7" t="s">
        <v>118</v>
      </c>
      <c r="F58" s="6"/>
      <c r="G58" s="6"/>
    </row>
    <row r="59" spans="1:7" ht="150">
      <c r="A59" s="7" t="s">
        <v>8623</v>
      </c>
      <c r="B59" s="7" t="s">
        <v>8779</v>
      </c>
      <c r="C59" s="7" t="s">
        <v>8782</v>
      </c>
      <c r="D59" s="7" t="s">
        <v>8783</v>
      </c>
      <c r="E59" s="7" t="s">
        <v>118</v>
      </c>
      <c r="F59" s="6"/>
      <c r="G59" s="6"/>
    </row>
    <row r="60" spans="1:7" ht="135">
      <c r="A60" s="7" t="s">
        <v>8623</v>
      </c>
      <c r="B60" s="7" t="s">
        <v>8784</v>
      </c>
      <c r="C60" s="7" t="s">
        <v>8785</v>
      </c>
      <c r="D60" s="7" t="s">
        <v>8786</v>
      </c>
      <c r="E60" s="7" t="s">
        <v>118</v>
      </c>
      <c r="F60" s="6"/>
      <c r="G60" s="6"/>
    </row>
    <row r="61" spans="1:7" ht="150">
      <c r="A61" s="7" t="s">
        <v>8623</v>
      </c>
      <c r="B61" s="7" t="s">
        <v>8787</v>
      </c>
      <c r="C61" s="7" t="s">
        <v>8788</v>
      </c>
      <c r="D61" s="7" t="s">
        <v>8789</v>
      </c>
      <c r="E61" s="7" t="s">
        <v>118</v>
      </c>
      <c r="F61" s="6"/>
      <c r="G61" s="6"/>
    </row>
    <row r="62" spans="1:7" ht="150">
      <c r="A62" s="7" t="s">
        <v>8623</v>
      </c>
      <c r="B62" s="7" t="s">
        <v>8790</v>
      </c>
      <c r="C62" s="7" t="s">
        <v>8791</v>
      </c>
      <c r="D62" s="7" t="s">
        <v>8643</v>
      </c>
      <c r="E62" s="7" t="s">
        <v>118</v>
      </c>
      <c r="F62" s="6"/>
      <c r="G62" s="6"/>
    </row>
    <row r="63" spans="1:7" ht="150">
      <c r="A63" s="7" t="s">
        <v>8623</v>
      </c>
      <c r="B63" s="7" t="s">
        <v>8792</v>
      </c>
      <c r="C63" s="7" t="s">
        <v>8793</v>
      </c>
      <c r="D63" s="7" t="s">
        <v>8794</v>
      </c>
      <c r="E63" s="7" t="s">
        <v>118</v>
      </c>
      <c r="F63" s="6"/>
      <c r="G63" s="6"/>
    </row>
    <row r="64" spans="1:7" ht="150">
      <c r="A64" s="7" t="s">
        <v>8623</v>
      </c>
      <c r="B64" s="7" t="s">
        <v>8795</v>
      </c>
      <c r="C64" s="7" t="s">
        <v>8796</v>
      </c>
      <c r="D64" s="7" t="s">
        <v>8797</v>
      </c>
      <c r="E64" s="7" t="s">
        <v>118</v>
      </c>
      <c r="F64" s="6"/>
      <c r="G64" s="6"/>
    </row>
    <row r="65" spans="1:7" ht="150">
      <c r="A65" s="7" t="s">
        <v>8623</v>
      </c>
      <c r="B65" s="7" t="s">
        <v>8795</v>
      </c>
      <c r="C65" s="7" t="s">
        <v>8796</v>
      </c>
      <c r="D65" s="7" t="s">
        <v>8798</v>
      </c>
      <c r="E65" s="7" t="s">
        <v>118</v>
      </c>
      <c r="F65" s="6"/>
      <c r="G65" s="6"/>
    </row>
    <row r="66" spans="1:7" ht="135">
      <c r="A66" s="7" t="s">
        <v>8623</v>
      </c>
      <c r="B66" s="7" t="s">
        <v>8799</v>
      </c>
      <c r="C66" s="7" t="s">
        <v>8800</v>
      </c>
      <c r="D66" s="7" t="s">
        <v>8801</v>
      </c>
      <c r="E66" s="7" t="s">
        <v>118</v>
      </c>
      <c r="F66" s="6"/>
      <c r="G66" s="6"/>
    </row>
    <row r="67" spans="1:7" ht="150">
      <c r="A67" s="7" t="s">
        <v>8623</v>
      </c>
      <c r="B67" s="7" t="s">
        <v>8802</v>
      </c>
      <c r="C67" s="7" t="s">
        <v>8803</v>
      </c>
      <c r="D67" s="7" t="s">
        <v>8804</v>
      </c>
      <c r="E67" s="7" t="s">
        <v>118</v>
      </c>
      <c r="F67" s="6"/>
      <c r="G67" s="6"/>
    </row>
    <row r="68" spans="1:7" ht="150">
      <c r="A68" s="7" t="s">
        <v>8623</v>
      </c>
      <c r="B68" s="7" t="s">
        <v>8805</v>
      </c>
      <c r="C68" s="7" t="s">
        <v>8806</v>
      </c>
      <c r="D68" s="7" t="s">
        <v>8754</v>
      </c>
      <c r="E68" s="7" t="s">
        <v>118</v>
      </c>
      <c r="F68" s="6"/>
      <c r="G68" s="6"/>
    </row>
    <row r="69" spans="1:7" ht="135">
      <c r="A69" s="7" t="s">
        <v>8623</v>
      </c>
      <c r="B69" s="7" t="s">
        <v>8807</v>
      </c>
      <c r="C69" s="7" t="s">
        <v>8808</v>
      </c>
      <c r="D69" s="7" t="s">
        <v>8809</v>
      </c>
      <c r="E69" s="7" t="s">
        <v>118</v>
      </c>
      <c r="F69" s="6"/>
      <c r="G69" s="6"/>
    </row>
    <row r="70" spans="1:7" ht="135">
      <c r="A70" s="7" t="s">
        <v>8623</v>
      </c>
      <c r="B70" s="7" t="s">
        <v>8810</v>
      </c>
      <c r="C70" s="7" t="s">
        <v>8811</v>
      </c>
      <c r="D70" s="7" t="s">
        <v>8812</v>
      </c>
      <c r="E70" s="7" t="s">
        <v>118</v>
      </c>
      <c r="F70" s="6"/>
      <c r="G70" s="6"/>
    </row>
    <row r="71" spans="1:7" ht="135">
      <c r="A71" s="7" t="s">
        <v>8623</v>
      </c>
      <c r="B71" s="7" t="s">
        <v>8813</v>
      </c>
      <c r="C71" s="7" t="s">
        <v>8814</v>
      </c>
      <c r="D71" s="7" t="s">
        <v>8815</v>
      </c>
      <c r="E71" s="7" t="s">
        <v>118</v>
      </c>
      <c r="F71" s="6"/>
      <c r="G71" s="6"/>
    </row>
    <row r="72" spans="1:7" ht="135">
      <c r="A72" s="7" t="s">
        <v>8623</v>
      </c>
      <c r="B72" s="7" t="s">
        <v>8816</v>
      </c>
      <c r="C72" s="7" t="s">
        <v>8817</v>
      </c>
      <c r="D72" s="7" t="s">
        <v>8818</v>
      </c>
      <c r="E72" s="7" t="s">
        <v>118</v>
      </c>
      <c r="F72" s="6"/>
      <c r="G72" s="6"/>
    </row>
    <row r="73" spans="1:7" ht="150">
      <c r="A73" s="7" t="s">
        <v>8623</v>
      </c>
      <c r="B73" s="7" t="s">
        <v>8819</v>
      </c>
      <c r="C73" s="7" t="s">
        <v>8820</v>
      </c>
      <c r="D73" s="7" t="s">
        <v>8821</v>
      </c>
      <c r="E73" s="7" t="s">
        <v>118</v>
      </c>
      <c r="F73" s="6"/>
      <c r="G73" s="6"/>
    </row>
    <row r="74" spans="1:7" ht="150">
      <c r="A74" s="7" t="s">
        <v>8623</v>
      </c>
      <c r="B74" s="7" t="s">
        <v>8822</v>
      </c>
      <c r="C74" s="7" t="s">
        <v>8823</v>
      </c>
      <c r="D74" s="7" t="s">
        <v>8824</v>
      </c>
      <c r="E74" s="7" t="s">
        <v>118</v>
      </c>
      <c r="F74" s="6"/>
      <c r="G74" s="6"/>
    </row>
    <row r="75" spans="1:7" ht="135">
      <c r="A75" s="7" t="s">
        <v>8623</v>
      </c>
      <c r="B75" s="7" t="s">
        <v>8825</v>
      </c>
      <c r="C75" s="7" t="s">
        <v>8826</v>
      </c>
      <c r="D75" s="7" t="s">
        <v>8827</v>
      </c>
      <c r="E75" s="7" t="s">
        <v>118</v>
      </c>
      <c r="F75" s="6"/>
      <c r="G75" s="6"/>
    </row>
    <row r="76" spans="1:7" ht="180">
      <c r="A76" s="7" t="s">
        <v>8623</v>
      </c>
      <c r="B76" s="7" t="s">
        <v>8828</v>
      </c>
      <c r="C76" s="7" t="s">
        <v>8829</v>
      </c>
      <c r="D76" s="7" t="s">
        <v>8830</v>
      </c>
      <c r="E76" s="7" t="s">
        <v>118</v>
      </c>
      <c r="F76" s="6"/>
      <c r="G76" s="6"/>
    </row>
    <row r="77" spans="1:7" ht="135">
      <c r="A77" s="7" t="s">
        <v>8623</v>
      </c>
      <c r="B77" s="7" t="s">
        <v>8831</v>
      </c>
      <c r="C77" s="7" t="s">
        <v>8678</v>
      </c>
      <c r="D77" s="7" t="s">
        <v>8832</v>
      </c>
      <c r="E77" s="7" t="s">
        <v>118</v>
      </c>
      <c r="F77" s="6"/>
      <c r="G77" s="6"/>
    </row>
    <row r="78" spans="1:7" ht="135">
      <c r="A78" s="7" t="s">
        <v>8623</v>
      </c>
      <c r="B78" s="7" t="s">
        <v>8833</v>
      </c>
      <c r="C78" s="7" t="s">
        <v>8834</v>
      </c>
      <c r="D78" s="7" t="s">
        <v>8835</v>
      </c>
      <c r="E78" s="7" t="s">
        <v>118</v>
      </c>
      <c r="F78" s="6"/>
      <c r="G78" s="6"/>
    </row>
    <row r="79" spans="1:7" ht="135">
      <c r="A79" s="7" t="s">
        <v>8623</v>
      </c>
      <c r="B79" s="7" t="s">
        <v>8836</v>
      </c>
      <c r="C79" s="7" t="s">
        <v>8837</v>
      </c>
      <c r="D79" s="7" t="s">
        <v>8838</v>
      </c>
      <c r="E79" s="7" t="s">
        <v>118</v>
      </c>
      <c r="F79" s="6"/>
      <c r="G79" s="6"/>
    </row>
    <row r="80" spans="1:7" ht="135">
      <c r="A80" s="7" t="s">
        <v>8623</v>
      </c>
      <c r="B80" s="7" t="s">
        <v>8839</v>
      </c>
      <c r="C80" s="7" t="s">
        <v>8840</v>
      </c>
      <c r="D80" s="7" t="s">
        <v>8841</v>
      </c>
      <c r="E80" s="7" t="s">
        <v>118</v>
      </c>
      <c r="F80" s="6"/>
      <c r="G80" s="6"/>
    </row>
    <row r="81" spans="1:7" ht="135">
      <c r="A81" s="7" t="s">
        <v>8623</v>
      </c>
      <c r="B81" s="7" t="s">
        <v>8842</v>
      </c>
      <c r="C81" s="7" t="s">
        <v>8843</v>
      </c>
      <c r="D81" s="7" t="s">
        <v>8844</v>
      </c>
      <c r="E81" s="7" t="s">
        <v>118</v>
      </c>
      <c r="F81" s="6"/>
      <c r="G81" s="6"/>
    </row>
    <row r="82" spans="1:7" ht="135">
      <c r="A82" s="7" t="s">
        <v>8623</v>
      </c>
      <c r="B82" s="7" t="s">
        <v>8845</v>
      </c>
      <c r="C82" s="7" t="s">
        <v>8846</v>
      </c>
      <c r="D82" s="7" t="s">
        <v>8847</v>
      </c>
      <c r="E82" s="7" t="s">
        <v>118</v>
      </c>
      <c r="F82" s="6"/>
      <c r="G82" s="6"/>
    </row>
    <row r="83" spans="1:7" ht="135">
      <c r="A83" s="7" t="s">
        <v>8623</v>
      </c>
      <c r="B83" s="7" t="s">
        <v>8848</v>
      </c>
      <c r="C83" s="7" t="s">
        <v>8849</v>
      </c>
      <c r="D83" s="7" t="s">
        <v>8850</v>
      </c>
      <c r="E83" s="7" t="s">
        <v>118</v>
      </c>
      <c r="F83" s="6"/>
      <c r="G83" s="6"/>
    </row>
    <row r="84" spans="1:7" ht="135">
      <c r="A84" s="7" t="s">
        <v>8623</v>
      </c>
      <c r="B84" s="7" t="s">
        <v>8851</v>
      </c>
      <c r="C84" s="7" t="s">
        <v>8852</v>
      </c>
      <c r="D84" s="7" t="s">
        <v>8853</v>
      </c>
      <c r="E84" s="7" t="s">
        <v>118</v>
      </c>
      <c r="F84" s="6"/>
      <c r="G84" s="6"/>
    </row>
    <row r="85" spans="1:7" ht="135">
      <c r="A85" s="7" t="s">
        <v>8623</v>
      </c>
      <c r="B85" s="7" t="s">
        <v>8854</v>
      </c>
      <c r="C85" s="7" t="s">
        <v>8855</v>
      </c>
      <c r="D85" s="7" t="s">
        <v>8856</v>
      </c>
      <c r="E85" s="7" t="s">
        <v>118</v>
      </c>
      <c r="F85" s="6"/>
      <c r="G85" s="6"/>
    </row>
    <row r="86" spans="1:7" ht="135">
      <c r="A86" s="7" t="s">
        <v>8623</v>
      </c>
      <c r="B86" s="7" t="s">
        <v>8857</v>
      </c>
      <c r="C86" s="7" t="s">
        <v>8858</v>
      </c>
      <c r="D86" s="7" t="s">
        <v>8859</v>
      </c>
      <c r="E86" s="7" t="s">
        <v>118</v>
      </c>
      <c r="F86" s="6"/>
      <c r="G86" s="6"/>
    </row>
    <row r="87" spans="1:7" ht="135">
      <c r="A87" s="7" t="s">
        <v>8623</v>
      </c>
      <c r="B87" s="7" t="s">
        <v>8860</v>
      </c>
      <c r="C87" s="7" t="s">
        <v>8861</v>
      </c>
      <c r="D87" s="7" t="s">
        <v>8862</v>
      </c>
      <c r="E87" s="7" t="s">
        <v>118</v>
      </c>
      <c r="F87" s="6"/>
      <c r="G87" s="6"/>
    </row>
    <row r="88" spans="1:7" ht="135">
      <c r="A88" s="7" t="s">
        <v>8623</v>
      </c>
      <c r="B88" s="7" t="s">
        <v>8863</v>
      </c>
      <c r="C88" s="7" t="s">
        <v>8864</v>
      </c>
      <c r="D88" s="7" t="s">
        <v>8865</v>
      </c>
      <c r="E88" s="7" t="s">
        <v>118</v>
      </c>
      <c r="F88" s="6"/>
      <c r="G88" s="6"/>
    </row>
    <row r="89" spans="1:7" ht="135">
      <c r="A89" s="7" t="s">
        <v>8623</v>
      </c>
      <c r="B89" s="7" t="s">
        <v>8866</v>
      </c>
      <c r="C89" s="7" t="s">
        <v>8867</v>
      </c>
      <c r="D89" s="7" t="s">
        <v>8868</v>
      </c>
      <c r="E89" s="7" t="s">
        <v>118</v>
      </c>
      <c r="F89" s="6"/>
      <c r="G89" s="6"/>
    </row>
    <row r="90" spans="1:7" ht="135">
      <c r="A90" s="7" t="s">
        <v>8623</v>
      </c>
      <c r="B90" s="7" t="s">
        <v>8869</v>
      </c>
      <c r="C90" s="7" t="s">
        <v>8870</v>
      </c>
      <c r="D90" s="7" t="s">
        <v>8871</v>
      </c>
      <c r="E90" s="7" t="s">
        <v>118</v>
      </c>
      <c r="F90" s="6"/>
      <c r="G90" s="6"/>
    </row>
    <row r="91" spans="1:7" ht="135">
      <c r="A91" s="7" t="s">
        <v>8623</v>
      </c>
      <c r="B91" s="7" t="s">
        <v>8872</v>
      </c>
      <c r="C91" s="7" t="s">
        <v>8873</v>
      </c>
      <c r="D91" s="7" t="s">
        <v>8874</v>
      </c>
      <c r="E91" s="7" t="s">
        <v>118</v>
      </c>
      <c r="F91" s="6"/>
      <c r="G91" s="6"/>
    </row>
    <row r="92" spans="1:7" ht="135">
      <c r="A92" s="7" t="s">
        <v>8623</v>
      </c>
      <c r="B92" s="7" t="s">
        <v>8875</v>
      </c>
      <c r="C92" s="7" t="s">
        <v>8876</v>
      </c>
      <c r="D92" s="7" t="s">
        <v>8877</v>
      </c>
      <c r="E92" s="7" t="s">
        <v>118</v>
      </c>
      <c r="F92" s="6"/>
      <c r="G92" s="6"/>
    </row>
    <row r="93" spans="1:7" ht="135">
      <c r="A93" s="7" t="s">
        <v>8623</v>
      </c>
      <c r="B93" s="7" t="s">
        <v>8878</v>
      </c>
      <c r="C93" s="7" t="s">
        <v>8879</v>
      </c>
      <c r="D93" s="7" t="s">
        <v>8880</v>
      </c>
      <c r="E93" s="7" t="s">
        <v>118</v>
      </c>
      <c r="F93" s="6"/>
      <c r="G93" s="6"/>
    </row>
    <row r="94" spans="1:7" ht="135">
      <c r="A94" s="7" t="s">
        <v>8623</v>
      </c>
      <c r="B94" s="7" t="s">
        <v>8881</v>
      </c>
      <c r="C94" s="7" t="s">
        <v>8882</v>
      </c>
      <c r="D94" s="7" t="s">
        <v>8883</v>
      </c>
      <c r="E94" s="7" t="s">
        <v>118</v>
      </c>
      <c r="F94" s="6"/>
      <c r="G94" s="6"/>
    </row>
    <row r="95" spans="1:7" ht="135">
      <c r="A95" s="7" t="s">
        <v>8623</v>
      </c>
      <c r="B95" s="7" t="s">
        <v>8884</v>
      </c>
      <c r="C95" s="7" t="s">
        <v>8885</v>
      </c>
      <c r="D95" s="7" t="s">
        <v>8886</v>
      </c>
      <c r="E95" s="7" t="s">
        <v>118</v>
      </c>
      <c r="F95" s="6"/>
      <c r="G95" s="6"/>
    </row>
    <row r="96" spans="1:7" ht="135">
      <c r="A96" s="7" t="s">
        <v>8623</v>
      </c>
      <c r="B96" s="7" t="s">
        <v>8887</v>
      </c>
      <c r="C96" s="7" t="s">
        <v>8888</v>
      </c>
      <c r="D96" s="7" t="s">
        <v>8889</v>
      </c>
      <c r="E96" s="7" t="s">
        <v>118</v>
      </c>
      <c r="F96" s="6"/>
      <c r="G96" s="6"/>
    </row>
    <row r="97" spans="1:7" ht="135">
      <c r="A97" s="7" t="s">
        <v>8623</v>
      </c>
      <c r="B97" s="7" t="s">
        <v>8890</v>
      </c>
      <c r="C97" s="7" t="s">
        <v>8891</v>
      </c>
      <c r="D97" s="7" t="s">
        <v>8892</v>
      </c>
      <c r="E97" s="7" t="s">
        <v>118</v>
      </c>
      <c r="F97" s="6"/>
      <c r="G97" s="6"/>
    </row>
    <row r="98" spans="1:7" ht="135">
      <c r="A98" s="7" t="s">
        <v>8623</v>
      </c>
      <c r="B98" s="7" t="s">
        <v>8893</v>
      </c>
      <c r="C98" s="7" t="s">
        <v>8894</v>
      </c>
      <c r="D98" s="7" t="s">
        <v>8895</v>
      </c>
      <c r="E98" s="7" t="s">
        <v>118</v>
      </c>
      <c r="F98" s="6"/>
      <c r="G98" s="6"/>
    </row>
    <row r="99" spans="1:7" ht="135">
      <c r="A99" s="7" t="s">
        <v>8623</v>
      </c>
      <c r="B99" s="7" t="s">
        <v>8896</v>
      </c>
      <c r="C99" s="7" t="s">
        <v>8897</v>
      </c>
      <c r="D99" s="7" t="s">
        <v>8898</v>
      </c>
      <c r="E99" s="7" t="s">
        <v>118</v>
      </c>
      <c r="F99" s="6"/>
      <c r="G99" s="6"/>
    </row>
    <row r="100" spans="1:7" ht="135">
      <c r="A100" s="7" t="s">
        <v>8623</v>
      </c>
      <c r="B100" s="7" t="s">
        <v>8899</v>
      </c>
      <c r="C100" s="7" t="s">
        <v>8900</v>
      </c>
      <c r="D100" s="7" t="s">
        <v>8901</v>
      </c>
      <c r="E100" s="7" t="s">
        <v>118</v>
      </c>
      <c r="F100" s="6"/>
      <c r="G100" s="6"/>
    </row>
    <row r="101" spans="1:7" ht="135">
      <c r="A101" s="7" t="s">
        <v>8623</v>
      </c>
      <c r="B101" s="7" t="s">
        <v>8902</v>
      </c>
      <c r="C101" s="7" t="s">
        <v>8903</v>
      </c>
      <c r="D101" s="7" t="s">
        <v>8904</v>
      </c>
      <c r="E101" s="7" t="s">
        <v>118</v>
      </c>
      <c r="F101" s="6"/>
      <c r="G101" s="6"/>
    </row>
    <row r="102" spans="1:7" ht="135">
      <c r="A102" s="7" t="s">
        <v>8623</v>
      </c>
      <c r="B102" s="7" t="s">
        <v>8905</v>
      </c>
      <c r="C102" s="7" t="s">
        <v>8906</v>
      </c>
      <c r="D102" s="7" t="s">
        <v>8907</v>
      </c>
      <c r="E102" s="7" t="s">
        <v>118</v>
      </c>
      <c r="F102" s="6"/>
      <c r="G102" s="6"/>
    </row>
    <row r="103" spans="1:7" ht="135">
      <c r="A103" s="7" t="s">
        <v>8623</v>
      </c>
      <c r="B103" s="7" t="s">
        <v>8908</v>
      </c>
      <c r="C103" s="7" t="s">
        <v>8909</v>
      </c>
      <c r="D103" s="7" t="s">
        <v>8910</v>
      </c>
      <c r="E103" s="7" t="s">
        <v>118</v>
      </c>
      <c r="F103" s="6"/>
      <c r="G103" s="6"/>
    </row>
    <row r="104" spans="1:7" ht="135">
      <c r="A104" s="7" t="s">
        <v>8623</v>
      </c>
      <c r="B104" s="7" t="s">
        <v>8911</v>
      </c>
      <c r="C104" s="7" t="s">
        <v>8912</v>
      </c>
      <c r="D104" s="7" t="s">
        <v>8913</v>
      </c>
      <c r="E104" s="7" t="s">
        <v>118</v>
      </c>
      <c r="F104" s="6"/>
      <c r="G104" s="6"/>
    </row>
    <row r="105" spans="1:7" ht="135">
      <c r="A105" s="7" t="s">
        <v>8623</v>
      </c>
      <c r="B105" s="7" t="s">
        <v>8914</v>
      </c>
      <c r="C105" s="7" t="s">
        <v>8915</v>
      </c>
      <c r="D105" s="7" t="s">
        <v>8916</v>
      </c>
      <c r="E105" s="7" t="s">
        <v>118</v>
      </c>
      <c r="F105" s="6"/>
      <c r="G105" s="6"/>
    </row>
    <row r="106" spans="1:7" ht="135">
      <c r="A106" s="7" t="s">
        <v>8623</v>
      </c>
      <c r="B106" s="7" t="s">
        <v>8917</v>
      </c>
      <c r="C106" s="7" t="s">
        <v>8918</v>
      </c>
      <c r="D106" s="7" t="s">
        <v>8919</v>
      </c>
      <c r="E106" s="7" t="s">
        <v>118</v>
      </c>
      <c r="F106" s="6"/>
      <c r="G106" s="6"/>
    </row>
    <row r="107" spans="1:7" ht="135">
      <c r="A107" s="7" t="s">
        <v>8623</v>
      </c>
      <c r="B107" s="7" t="s">
        <v>8920</v>
      </c>
      <c r="C107" s="7" t="s">
        <v>8921</v>
      </c>
      <c r="D107" s="7" t="s">
        <v>8922</v>
      </c>
      <c r="E107" s="7" t="s">
        <v>118</v>
      </c>
      <c r="F107" s="6"/>
      <c r="G107" s="6"/>
    </row>
    <row r="108" spans="1:7" ht="135">
      <c r="A108" s="7" t="s">
        <v>8623</v>
      </c>
      <c r="B108" s="7" t="s">
        <v>8923</v>
      </c>
      <c r="C108" s="7" t="s">
        <v>8924</v>
      </c>
      <c r="D108" s="7" t="s">
        <v>8925</v>
      </c>
      <c r="E108" s="7" t="s">
        <v>118</v>
      </c>
      <c r="F108" s="6"/>
      <c r="G108" s="6"/>
    </row>
    <row r="109" spans="1:7" ht="135">
      <c r="A109" s="7" t="s">
        <v>8623</v>
      </c>
      <c r="B109" s="7" t="s">
        <v>8926</v>
      </c>
      <c r="C109" s="7" t="s">
        <v>8927</v>
      </c>
      <c r="D109" s="7" t="s">
        <v>8928</v>
      </c>
      <c r="E109" s="7" t="s">
        <v>118</v>
      </c>
      <c r="F109" s="6"/>
      <c r="G109" s="6"/>
    </row>
    <row r="110" spans="1:7" ht="135">
      <c r="A110" s="7" t="s">
        <v>8623</v>
      </c>
      <c r="B110" s="7" t="s">
        <v>8929</v>
      </c>
      <c r="C110" s="7" t="s">
        <v>8930</v>
      </c>
      <c r="D110" s="7" t="s">
        <v>8931</v>
      </c>
      <c r="E110" s="7" t="s">
        <v>118</v>
      </c>
      <c r="F110" s="6"/>
      <c r="G110" s="6"/>
    </row>
    <row r="111" spans="1:7" ht="135">
      <c r="A111" s="7" t="s">
        <v>8623</v>
      </c>
      <c r="B111" s="7" t="s">
        <v>8932</v>
      </c>
      <c r="C111" s="7" t="s">
        <v>8933</v>
      </c>
      <c r="D111" s="7" t="s">
        <v>8934</v>
      </c>
      <c r="E111" s="7" t="s">
        <v>118</v>
      </c>
      <c r="F111" s="6"/>
      <c r="G111" s="6"/>
    </row>
    <row r="112" spans="1:7" ht="135">
      <c r="A112" s="7" t="s">
        <v>8623</v>
      </c>
      <c r="B112" s="7" t="s">
        <v>8935</v>
      </c>
      <c r="C112" s="7" t="s">
        <v>8936</v>
      </c>
      <c r="D112" s="7" t="s">
        <v>8937</v>
      </c>
      <c r="E112" s="7" t="s">
        <v>118</v>
      </c>
      <c r="F112" s="6"/>
      <c r="G112" s="6"/>
    </row>
    <row r="113" spans="1:7" ht="135">
      <c r="A113" s="7" t="s">
        <v>8623</v>
      </c>
      <c r="B113" s="7" t="s">
        <v>8938</v>
      </c>
      <c r="C113" s="7" t="s">
        <v>8939</v>
      </c>
      <c r="D113" s="7" t="s">
        <v>8940</v>
      </c>
      <c r="E113" s="7" t="s">
        <v>118</v>
      </c>
      <c r="F113" s="6"/>
      <c r="G113" s="6"/>
    </row>
    <row r="114" spans="1:7" ht="135">
      <c r="A114" s="7" t="s">
        <v>8623</v>
      </c>
      <c r="B114" s="7" t="s">
        <v>8941</v>
      </c>
      <c r="C114" s="7" t="s">
        <v>8942</v>
      </c>
      <c r="D114" s="7" t="s">
        <v>8943</v>
      </c>
      <c r="E114" s="7" t="s">
        <v>118</v>
      </c>
      <c r="F114" s="6"/>
      <c r="G114" s="6"/>
    </row>
    <row r="115" spans="1:7" ht="135">
      <c r="A115" s="7" t="s">
        <v>8623</v>
      </c>
      <c r="B115" s="7" t="s">
        <v>8944</v>
      </c>
      <c r="C115" s="7" t="s">
        <v>8945</v>
      </c>
      <c r="D115" s="7" t="s">
        <v>8946</v>
      </c>
      <c r="E115" s="7" t="s">
        <v>118</v>
      </c>
      <c r="F115" s="6"/>
      <c r="G115" s="6"/>
    </row>
    <row r="116" spans="1:7" ht="135">
      <c r="A116" s="7" t="s">
        <v>8623</v>
      </c>
      <c r="B116" s="7" t="s">
        <v>8947</v>
      </c>
      <c r="C116" s="7" t="s">
        <v>8948</v>
      </c>
      <c r="D116" s="7" t="s">
        <v>8949</v>
      </c>
      <c r="E116" s="7" t="s">
        <v>118</v>
      </c>
      <c r="F116" s="6"/>
      <c r="G116" s="6"/>
    </row>
    <row r="117" spans="1:7" ht="135">
      <c r="A117" s="7" t="s">
        <v>8623</v>
      </c>
      <c r="B117" s="7" t="s">
        <v>8950</v>
      </c>
      <c r="C117" s="7" t="s">
        <v>8951</v>
      </c>
      <c r="D117" s="7" t="s">
        <v>8952</v>
      </c>
      <c r="E117" s="7" t="s">
        <v>118</v>
      </c>
      <c r="F117" s="6"/>
      <c r="G117" s="6"/>
    </row>
    <row r="118" spans="1:7" ht="135">
      <c r="A118" s="7" t="s">
        <v>8623</v>
      </c>
      <c r="B118" s="7" t="s">
        <v>8953</v>
      </c>
      <c r="C118" s="7" t="s">
        <v>8954</v>
      </c>
      <c r="D118" s="7" t="s">
        <v>8955</v>
      </c>
      <c r="E118" s="7" t="s">
        <v>118</v>
      </c>
      <c r="F118" s="6"/>
      <c r="G118" s="6"/>
    </row>
    <row r="119" spans="1:7" ht="135">
      <c r="A119" s="7" t="s">
        <v>8623</v>
      </c>
      <c r="B119" s="7" t="s">
        <v>8956</v>
      </c>
      <c r="C119" s="7" t="s">
        <v>8957</v>
      </c>
      <c r="D119" s="7" t="s">
        <v>8958</v>
      </c>
      <c r="E119" s="7" t="s">
        <v>118</v>
      </c>
      <c r="F119" s="6"/>
      <c r="G119" s="6"/>
    </row>
    <row r="120" spans="1:7" ht="135">
      <c r="A120" s="7" t="s">
        <v>8623</v>
      </c>
      <c r="B120" s="7" t="s">
        <v>8959</v>
      </c>
      <c r="C120" s="7" t="s">
        <v>8960</v>
      </c>
      <c r="D120" s="7" t="s">
        <v>8961</v>
      </c>
      <c r="E120" s="7" t="s">
        <v>118</v>
      </c>
      <c r="F120" s="6"/>
      <c r="G120" s="6"/>
    </row>
    <row r="121" spans="1:7" ht="135">
      <c r="A121" s="7" t="s">
        <v>8623</v>
      </c>
      <c r="B121" s="7" t="s">
        <v>8962</v>
      </c>
      <c r="C121" s="7" t="s">
        <v>8963</v>
      </c>
      <c r="D121" s="7" t="s">
        <v>8964</v>
      </c>
      <c r="E121" s="7" t="s">
        <v>118</v>
      </c>
      <c r="F121" s="6"/>
      <c r="G121" s="6"/>
    </row>
    <row r="122" spans="1:7" ht="135">
      <c r="A122" s="7" t="s">
        <v>8623</v>
      </c>
      <c r="B122" s="7" t="s">
        <v>8965</v>
      </c>
      <c r="C122" s="7" t="s">
        <v>8966</v>
      </c>
      <c r="D122" s="7" t="s">
        <v>8967</v>
      </c>
      <c r="E122" s="7" t="s">
        <v>118</v>
      </c>
      <c r="F122" s="6"/>
      <c r="G122" s="6"/>
    </row>
    <row r="123" spans="1:7" ht="135">
      <c r="A123" s="7" t="s">
        <v>8623</v>
      </c>
      <c r="B123" s="7" t="s">
        <v>8968</v>
      </c>
      <c r="C123" s="7" t="s">
        <v>8969</v>
      </c>
      <c r="D123" s="7" t="s">
        <v>8970</v>
      </c>
      <c r="E123" s="7" t="s">
        <v>118</v>
      </c>
      <c r="F123" s="6"/>
      <c r="G123" s="6"/>
    </row>
    <row r="124" spans="1:7" ht="135">
      <c r="A124" s="7" t="s">
        <v>8623</v>
      </c>
      <c r="B124" s="7" t="s">
        <v>8971</v>
      </c>
      <c r="C124" s="7" t="s">
        <v>8972</v>
      </c>
      <c r="D124" s="7" t="s">
        <v>8973</v>
      </c>
      <c r="E124" s="7" t="s">
        <v>118</v>
      </c>
      <c r="F124" s="6"/>
      <c r="G124" s="6"/>
    </row>
    <row r="125" spans="1:7" ht="135">
      <c r="A125" s="7" t="s">
        <v>8623</v>
      </c>
      <c r="B125" s="7" t="s">
        <v>8974</v>
      </c>
      <c r="C125" s="7" t="s">
        <v>8975</v>
      </c>
      <c r="D125" s="7" t="s">
        <v>8976</v>
      </c>
      <c r="E125" s="7" t="s">
        <v>118</v>
      </c>
      <c r="F125" s="6"/>
      <c r="G125" s="6"/>
    </row>
    <row r="126" spans="1:7" ht="135">
      <c r="A126" s="7" t="s">
        <v>8623</v>
      </c>
      <c r="B126" s="7" t="s">
        <v>8977</v>
      </c>
      <c r="C126" s="7" t="s">
        <v>8885</v>
      </c>
      <c r="D126" s="7" t="s">
        <v>8978</v>
      </c>
      <c r="E126" s="7" t="s">
        <v>118</v>
      </c>
      <c r="F126" s="6"/>
      <c r="G126" s="6"/>
    </row>
    <row r="127" spans="1:7" ht="135">
      <c r="A127" s="7" t="s">
        <v>8623</v>
      </c>
      <c r="B127" s="7" t="s">
        <v>8979</v>
      </c>
      <c r="C127" s="7" t="s">
        <v>8980</v>
      </c>
      <c r="D127" s="7" t="s">
        <v>8981</v>
      </c>
      <c r="E127" s="7" t="s">
        <v>118</v>
      </c>
      <c r="F127" s="6"/>
      <c r="G127" s="6"/>
    </row>
    <row r="128" spans="1:7" ht="135">
      <c r="A128" s="7" t="s">
        <v>8623</v>
      </c>
      <c r="B128" s="7" t="s">
        <v>8982</v>
      </c>
      <c r="C128" s="7" t="s">
        <v>8983</v>
      </c>
      <c r="D128" s="7" t="s">
        <v>8984</v>
      </c>
      <c r="E128" s="7" t="s">
        <v>118</v>
      </c>
      <c r="F128" s="6"/>
      <c r="G128" s="6"/>
    </row>
    <row r="129" spans="1:7" ht="135">
      <c r="A129" s="7" t="s">
        <v>8623</v>
      </c>
      <c r="B129" s="7" t="s">
        <v>8982</v>
      </c>
      <c r="C129" s="7" t="s">
        <v>8983</v>
      </c>
      <c r="D129" s="7" t="s">
        <v>8985</v>
      </c>
      <c r="E129" s="7" t="s">
        <v>118</v>
      </c>
      <c r="F129" s="6"/>
      <c r="G129" s="6"/>
    </row>
    <row r="130" spans="1:7" ht="135">
      <c r="A130" s="7" t="s">
        <v>8623</v>
      </c>
      <c r="B130" s="7" t="s">
        <v>8986</v>
      </c>
      <c r="C130" s="7" t="s">
        <v>8987</v>
      </c>
      <c r="D130" s="7" t="s">
        <v>8988</v>
      </c>
      <c r="E130" s="7" t="s">
        <v>118</v>
      </c>
      <c r="F130" s="6"/>
      <c r="G130" s="6"/>
    </row>
    <row r="131" spans="1:7" ht="135">
      <c r="A131" s="7" t="s">
        <v>8623</v>
      </c>
      <c r="B131" s="7" t="s">
        <v>8989</v>
      </c>
      <c r="C131" s="7" t="s">
        <v>8990</v>
      </c>
      <c r="D131" s="7" t="s">
        <v>8991</v>
      </c>
      <c r="E131" s="7" t="s">
        <v>118</v>
      </c>
      <c r="F131" s="6"/>
      <c r="G131" s="6"/>
    </row>
    <row r="132" spans="1:7" ht="150">
      <c r="A132" s="7" t="s">
        <v>8623</v>
      </c>
      <c r="B132" s="7" t="s">
        <v>8992</v>
      </c>
      <c r="C132" s="7" t="s">
        <v>8993</v>
      </c>
      <c r="D132" s="7"/>
      <c r="E132" s="7" t="s">
        <v>118</v>
      </c>
      <c r="F132" s="6"/>
      <c r="G132" s="6"/>
    </row>
    <row r="133" spans="1:7" ht="135">
      <c r="A133" s="7" t="s">
        <v>8623</v>
      </c>
      <c r="B133" s="7" t="s">
        <v>8994</v>
      </c>
      <c r="C133" s="7" t="s">
        <v>8995</v>
      </c>
      <c r="D133" s="7" t="s">
        <v>8996</v>
      </c>
      <c r="E133" s="7" t="s">
        <v>118</v>
      </c>
      <c r="F133" s="6"/>
      <c r="G133" s="6"/>
    </row>
    <row r="134" spans="1:7" ht="135">
      <c r="A134" s="7" t="s">
        <v>8623</v>
      </c>
      <c r="B134" s="7" t="s">
        <v>8997</v>
      </c>
      <c r="C134" s="7" t="s">
        <v>8998</v>
      </c>
      <c r="D134" s="7" t="s">
        <v>8999</v>
      </c>
      <c r="E134" s="7" t="s">
        <v>118</v>
      </c>
      <c r="F134" s="6"/>
      <c r="G134" s="6"/>
    </row>
    <row r="135" spans="1:7" ht="135">
      <c r="A135" s="7" t="s">
        <v>8623</v>
      </c>
      <c r="B135" s="7" t="s">
        <v>9000</v>
      </c>
      <c r="C135" s="7" t="s">
        <v>9001</v>
      </c>
      <c r="D135" s="7" t="s">
        <v>9002</v>
      </c>
      <c r="E135" s="7" t="s">
        <v>118</v>
      </c>
      <c r="F135" s="6"/>
      <c r="G135" s="6"/>
    </row>
    <row r="136" spans="1:7" ht="135">
      <c r="A136" s="7" t="s">
        <v>8623</v>
      </c>
      <c r="B136" s="7" t="s">
        <v>9003</v>
      </c>
      <c r="C136" s="7" t="s">
        <v>9004</v>
      </c>
      <c r="D136" s="7" t="s">
        <v>9005</v>
      </c>
      <c r="E136" s="7" t="s">
        <v>118</v>
      </c>
      <c r="F136" s="6"/>
      <c r="G136" s="6"/>
    </row>
    <row r="137" spans="1:7" ht="135">
      <c r="A137" s="7" t="s">
        <v>8623</v>
      </c>
      <c r="B137" s="7" t="s">
        <v>9006</v>
      </c>
      <c r="C137" s="7" t="s">
        <v>9007</v>
      </c>
      <c r="D137" s="7" t="s">
        <v>9008</v>
      </c>
      <c r="E137" s="7" t="s">
        <v>118</v>
      </c>
      <c r="F137" s="6"/>
      <c r="G137" s="6"/>
    </row>
    <row r="138" spans="1:7" ht="135">
      <c r="A138" s="7" t="s">
        <v>8623</v>
      </c>
      <c r="B138" s="7" t="s">
        <v>9009</v>
      </c>
      <c r="C138" s="7" t="s">
        <v>9010</v>
      </c>
      <c r="D138" s="7" t="s">
        <v>9011</v>
      </c>
      <c r="E138" s="7" t="s">
        <v>118</v>
      </c>
      <c r="F138" s="6"/>
      <c r="G138" s="6"/>
    </row>
    <row r="139" spans="1:7" ht="180">
      <c r="A139" s="7" t="s">
        <v>8623</v>
      </c>
      <c r="B139" s="7" t="s">
        <v>9012</v>
      </c>
      <c r="C139" s="7" t="s">
        <v>9013</v>
      </c>
      <c r="D139" s="7" t="s">
        <v>9014</v>
      </c>
      <c r="E139" s="7" t="s">
        <v>118</v>
      </c>
      <c r="F139" s="6"/>
      <c r="G139" s="6"/>
    </row>
    <row r="140" spans="1:7" ht="135">
      <c r="A140" s="7" t="s">
        <v>8623</v>
      </c>
      <c r="B140" s="7" t="s">
        <v>9015</v>
      </c>
      <c r="C140" s="7" t="s">
        <v>9016</v>
      </c>
      <c r="D140" s="7" t="s">
        <v>9017</v>
      </c>
      <c r="E140" s="7" t="s">
        <v>118</v>
      </c>
      <c r="F140" s="6"/>
      <c r="G140" s="6"/>
    </row>
    <row r="141" spans="1:7" ht="135">
      <c r="A141" s="7" t="s">
        <v>8623</v>
      </c>
      <c r="B141" s="7" t="s">
        <v>9018</v>
      </c>
      <c r="C141" s="7" t="s">
        <v>9019</v>
      </c>
      <c r="D141" s="7" t="s">
        <v>9020</v>
      </c>
      <c r="E141" s="7" t="s">
        <v>118</v>
      </c>
      <c r="F141" s="6"/>
      <c r="G141" s="6"/>
    </row>
    <row r="142" spans="1:7" ht="135">
      <c r="A142" s="7" t="s">
        <v>8623</v>
      </c>
      <c r="B142" s="7" t="s">
        <v>9021</v>
      </c>
      <c r="C142" s="7" t="s">
        <v>9022</v>
      </c>
      <c r="D142" s="7" t="s">
        <v>9023</v>
      </c>
      <c r="E142" s="7" t="s">
        <v>118</v>
      </c>
      <c r="F142" s="6"/>
      <c r="G142" s="6"/>
    </row>
    <row r="143" spans="1:7" ht="135">
      <c r="A143" s="7" t="s">
        <v>8623</v>
      </c>
      <c r="B143" s="7" t="s">
        <v>9024</v>
      </c>
      <c r="C143" s="7" t="s">
        <v>9025</v>
      </c>
      <c r="D143" s="7" t="s">
        <v>9026</v>
      </c>
      <c r="E143" s="7" t="s">
        <v>118</v>
      </c>
      <c r="F143" s="6"/>
      <c r="G143" s="6"/>
    </row>
    <row r="144" spans="1:7" ht="135">
      <c r="A144" s="7" t="s">
        <v>8623</v>
      </c>
      <c r="B144" s="7" t="s">
        <v>9027</v>
      </c>
      <c r="C144" s="7" t="s">
        <v>9028</v>
      </c>
      <c r="D144" s="7" t="s">
        <v>8889</v>
      </c>
      <c r="E144" s="7" t="s">
        <v>118</v>
      </c>
      <c r="F144" s="6"/>
      <c r="G144" s="6"/>
    </row>
    <row r="145" spans="1:7" ht="135">
      <c r="A145" s="7" t="s">
        <v>8623</v>
      </c>
      <c r="B145" s="7" t="s">
        <v>9029</v>
      </c>
      <c r="C145" s="7" t="s">
        <v>9030</v>
      </c>
      <c r="D145" s="7" t="s">
        <v>9031</v>
      </c>
      <c r="E145" s="7" t="s">
        <v>118</v>
      </c>
      <c r="F145" s="6"/>
      <c r="G145" s="6"/>
    </row>
    <row r="146" spans="1:7" ht="135">
      <c r="A146" s="7" t="s">
        <v>8623</v>
      </c>
      <c r="B146" s="7" t="s">
        <v>9032</v>
      </c>
      <c r="C146" s="7" t="s">
        <v>9033</v>
      </c>
      <c r="D146" s="7" t="s">
        <v>9034</v>
      </c>
      <c r="E146" s="7" t="s">
        <v>118</v>
      </c>
      <c r="F146" s="6"/>
      <c r="G146" s="6"/>
    </row>
    <row r="147" spans="1:7" ht="135">
      <c r="A147" s="7" t="s">
        <v>8623</v>
      </c>
      <c r="B147" s="7" t="s">
        <v>9035</v>
      </c>
      <c r="C147" s="7" t="s">
        <v>9036</v>
      </c>
      <c r="D147" s="7" t="s">
        <v>9037</v>
      </c>
      <c r="E147" s="7" t="s">
        <v>118</v>
      </c>
      <c r="F147" s="6"/>
      <c r="G147" s="6"/>
    </row>
    <row r="148" spans="1:7" ht="135">
      <c r="A148" s="7" t="s">
        <v>8623</v>
      </c>
      <c r="B148" s="7" t="s">
        <v>9038</v>
      </c>
      <c r="C148" s="7" t="s">
        <v>9039</v>
      </c>
      <c r="D148" s="7" t="s">
        <v>9040</v>
      </c>
      <c r="E148" s="7" t="s">
        <v>118</v>
      </c>
      <c r="F148" s="6"/>
      <c r="G148" s="6"/>
    </row>
    <row r="149" spans="1:7" ht="135">
      <c r="A149" s="7" t="s">
        <v>8623</v>
      </c>
      <c r="B149" s="7" t="s">
        <v>9041</v>
      </c>
      <c r="C149" s="7" t="s">
        <v>9042</v>
      </c>
      <c r="D149" s="7" t="s">
        <v>8874</v>
      </c>
      <c r="E149" s="7" t="s">
        <v>118</v>
      </c>
      <c r="F149" s="6"/>
      <c r="G149" s="6"/>
    </row>
    <row r="150" spans="1:7" ht="135">
      <c r="A150" s="7" t="s">
        <v>8623</v>
      </c>
      <c r="B150" s="7" t="s">
        <v>9043</v>
      </c>
      <c r="C150" s="7" t="s">
        <v>9044</v>
      </c>
      <c r="D150" s="7" t="s">
        <v>9045</v>
      </c>
      <c r="E150" s="7" t="s">
        <v>118</v>
      </c>
      <c r="F150" s="6"/>
      <c r="G150" s="6"/>
    </row>
    <row r="151" spans="1:7" ht="135">
      <c r="A151" s="7" t="s">
        <v>8623</v>
      </c>
      <c r="B151" s="7" t="s">
        <v>9046</v>
      </c>
      <c r="C151" s="7" t="s">
        <v>9047</v>
      </c>
      <c r="D151" s="7" t="s">
        <v>8949</v>
      </c>
      <c r="E151" s="7" t="s">
        <v>118</v>
      </c>
      <c r="F151" s="6"/>
      <c r="G151" s="6"/>
    </row>
    <row r="152" spans="1:7" ht="135">
      <c r="A152" s="7" t="s">
        <v>8623</v>
      </c>
      <c r="B152" s="7" t="s">
        <v>9048</v>
      </c>
      <c r="C152" s="7" t="s">
        <v>9049</v>
      </c>
      <c r="D152" s="7" t="s">
        <v>9050</v>
      </c>
      <c r="E152" s="7" t="s">
        <v>118</v>
      </c>
      <c r="F152" s="6"/>
      <c r="G152" s="6"/>
    </row>
    <row r="153" spans="1:7" ht="135">
      <c r="A153" s="7" t="s">
        <v>8623</v>
      </c>
      <c r="B153" s="7" t="s">
        <v>9051</v>
      </c>
      <c r="C153" s="7" t="s">
        <v>9052</v>
      </c>
      <c r="D153" s="7" t="s">
        <v>9053</v>
      </c>
      <c r="E153" s="7" t="s">
        <v>118</v>
      </c>
      <c r="F153" s="6"/>
      <c r="G153" s="6"/>
    </row>
    <row r="154" spans="1:7" ht="135">
      <c r="A154" s="7" t="s">
        <v>8623</v>
      </c>
      <c r="B154" s="7" t="s">
        <v>9054</v>
      </c>
      <c r="C154" s="7" t="s">
        <v>9055</v>
      </c>
      <c r="D154" s="7" t="s">
        <v>9056</v>
      </c>
      <c r="E154" s="7" t="s">
        <v>118</v>
      </c>
      <c r="F154" s="6"/>
      <c r="G154" s="6"/>
    </row>
    <row r="155" spans="1:7" ht="135">
      <c r="A155" s="7" t="s">
        <v>8623</v>
      </c>
      <c r="B155" s="7" t="s">
        <v>9057</v>
      </c>
      <c r="C155" s="7" t="s">
        <v>9058</v>
      </c>
      <c r="D155" s="7" t="s">
        <v>9059</v>
      </c>
      <c r="E155" s="7" t="s">
        <v>118</v>
      </c>
      <c r="F155" s="6"/>
      <c r="G155" s="6"/>
    </row>
    <row r="156" spans="1:7" ht="135">
      <c r="A156" s="7" t="s">
        <v>8623</v>
      </c>
      <c r="B156" s="7" t="s">
        <v>9060</v>
      </c>
      <c r="C156" s="7" t="s">
        <v>9061</v>
      </c>
      <c r="D156" s="7" t="s">
        <v>9062</v>
      </c>
      <c r="E156" s="7" t="s">
        <v>118</v>
      </c>
      <c r="F156" s="6"/>
      <c r="G156" s="6"/>
    </row>
    <row r="157" spans="1:7" ht="135">
      <c r="A157" s="7" t="s">
        <v>8623</v>
      </c>
      <c r="B157" s="7" t="s">
        <v>9063</v>
      </c>
      <c r="C157" s="7" t="s">
        <v>9064</v>
      </c>
      <c r="D157" s="7" t="s">
        <v>9065</v>
      </c>
      <c r="E157" s="7" t="s">
        <v>118</v>
      </c>
      <c r="F157" s="6"/>
      <c r="G157" s="6"/>
    </row>
    <row r="158" spans="1:7" ht="135">
      <c r="A158" s="7" t="s">
        <v>8623</v>
      </c>
      <c r="B158" s="7" t="s">
        <v>9066</v>
      </c>
      <c r="C158" s="7" t="s">
        <v>9067</v>
      </c>
      <c r="D158" s="7" t="s">
        <v>9068</v>
      </c>
      <c r="E158" s="7" t="s">
        <v>118</v>
      </c>
      <c r="F158" s="6"/>
      <c r="G158" s="6"/>
    </row>
    <row r="159" spans="1:7" ht="135">
      <c r="A159" s="7" t="s">
        <v>8623</v>
      </c>
      <c r="B159" s="7" t="s">
        <v>9069</v>
      </c>
      <c r="C159" s="7" t="s">
        <v>9070</v>
      </c>
      <c r="D159" s="7" t="s">
        <v>9071</v>
      </c>
      <c r="E159" s="7" t="s">
        <v>118</v>
      </c>
      <c r="F159" s="6"/>
      <c r="G159" s="6"/>
    </row>
    <row r="160" spans="1:7" ht="135">
      <c r="A160" s="7" t="s">
        <v>8623</v>
      </c>
      <c r="B160" s="7" t="s">
        <v>9072</v>
      </c>
      <c r="C160" s="7" t="s">
        <v>9073</v>
      </c>
      <c r="D160" s="7" t="s">
        <v>8925</v>
      </c>
      <c r="E160" s="7" t="s">
        <v>118</v>
      </c>
      <c r="F160" s="6"/>
      <c r="G160" s="6"/>
    </row>
    <row r="161" spans="1:7" ht="135">
      <c r="A161" s="7" t="s">
        <v>8623</v>
      </c>
      <c r="B161" s="7" t="s">
        <v>9074</v>
      </c>
      <c r="C161" s="7" t="s">
        <v>9075</v>
      </c>
      <c r="D161" s="7" t="s">
        <v>9076</v>
      </c>
      <c r="E161" s="7" t="s">
        <v>118</v>
      </c>
      <c r="F161" s="6"/>
      <c r="G161" s="6"/>
    </row>
    <row r="162" spans="1:7" ht="135">
      <c r="A162" s="7" t="s">
        <v>8623</v>
      </c>
      <c r="B162" s="7" t="s">
        <v>9077</v>
      </c>
      <c r="C162" s="7" t="s">
        <v>9078</v>
      </c>
      <c r="D162" s="7" t="s">
        <v>9079</v>
      </c>
      <c r="E162" s="7" t="s">
        <v>118</v>
      </c>
      <c r="F162" s="6"/>
      <c r="G162" s="6"/>
    </row>
    <row r="163" spans="1:7" ht="135">
      <c r="A163" s="7" t="s">
        <v>8623</v>
      </c>
      <c r="B163" s="7" t="s">
        <v>9080</v>
      </c>
      <c r="C163" s="7" t="s">
        <v>9081</v>
      </c>
      <c r="D163" s="7" t="s">
        <v>9082</v>
      </c>
      <c r="E163" s="7" t="s">
        <v>118</v>
      </c>
      <c r="F163" s="6"/>
      <c r="G163" s="6"/>
    </row>
    <row r="164" spans="1:7" ht="135">
      <c r="A164" s="7" t="s">
        <v>8623</v>
      </c>
      <c r="B164" s="7" t="s">
        <v>9083</v>
      </c>
      <c r="C164" s="7" t="s">
        <v>9084</v>
      </c>
      <c r="D164" s="7" t="s">
        <v>9085</v>
      </c>
      <c r="E164" s="7" t="s">
        <v>118</v>
      </c>
      <c r="F164" s="6"/>
      <c r="G164" s="6"/>
    </row>
    <row r="165" spans="1:7" ht="135">
      <c r="A165" s="7" t="s">
        <v>8623</v>
      </c>
      <c r="B165" s="7" t="s">
        <v>9086</v>
      </c>
      <c r="C165" s="7" t="s">
        <v>9087</v>
      </c>
      <c r="D165" s="7" t="s">
        <v>9088</v>
      </c>
      <c r="E165" s="7" t="s">
        <v>118</v>
      </c>
      <c r="F165" s="6"/>
      <c r="G165" s="6"/>
    </row>
    <row r="166" spans="1:7" ht="135">
      <c r="A166" s="7" t="s">
        <v>8623</v>
      </c>
      <c r="B166" s="7" t="s">
        <v>9089</v>
      </c>
      <c r="C166" s="7" t="s">
        <v>9090</v>
      </c>
      <c r="D166" s="7" t="s">
        <v>9091</v>
      </c>
      <c r="E166" s="7" t="s">
        <v>118</v>
      </c>
      <c r="F166" s="6"/>
      <c r="G166" s="6"/>
    </row>
    <row r="167" spans="1:7" ht="135">
      <c r="A167" s="7" t="s">
        <v>8623</v>
      </c>
      <c r="B167" s="7" t="s">
        <v>9092</v>
      </c>
      <c r="C167" s="7" t="s">
        <v>9093</v>
      </c>
      <c r="D167" s="7" t="s">
        <v>9094</v>
      </c>
      <c r="E167" s="7" t="s">
        <v>118</v>
      </c>
      <c r="F167" s="6"/>
      <c r="G167" s="6"/>
    </row>
    <row r="168" spans="1:7" ht="135">
      <c r="A168" s="7" t="s">
        <v>8623</v>
      </c>
      <c r="B168" s="7" t="s">
        <v>9095</v>
      </c>
      <c r="C168" s="7" t="s">
        <v>9096</v>
      </c>
      <c r="D168" s="7" t="s">
        <v>9097</v>
      </c>
      <c r="E168" s="7" t="s">
        <v>118</v>
      </c>
      <c r="F168" s="6"/>
      <c r="G168" s="6"/>
    </row>
    <row r="169" spans="1:7" ht="135">
      <c r="A169" s="7" t="s">
        <v>8623</v>
      </c>
      <c r="B169" s="7" t="s">
        <v>9098</v>
      </c>
      <c r="C169" s="7" t="s">
        <v>9099</v>
      </c>
      <c r="D169" s="7" t="s">
        <v>8949</v>
      </c>
      <c r="E169" s="7" t="s">
        <v>118</v>
      </c>
      <c r="F169" s="6"/>
      <c r="G169" s="6"/>
    </row>
    <row r="170" spans="1:7" ht="135">
      <c r="A170" s="7" t="s">
        <v>8623</v>
      </c>
      <c r="B170" s="7" t="s">
        <v>9100</v>
      </c>
      <c r="C170" s="7" t="s">
        <v>9101</v>
      </c>
      <c r="D170" s="7" t="s">
        <v>9102</v>
      </c>
      <c r="E170" s="7" t="s">
        <v>118</v>
      </c>
      <c r="F170" s="6"/>
      <c r="G170" s="6"/>
    </row>
    <row r="171" spans="1:7" ht="135">
      <c r="A171" s="7" t="s">
        <v>8623</v>
      </c>
      <c r="B171" s="7" t="s">
        <v>9103</v>
      </c>
      <c r="C171" s="7" t="s">
        <v>9104</v>
      </c>
      <c r="D171" s="7" t="s">
        <v>9105</v>
      </c>
      <c r="E171" s="7" t="s">
        <v>118</v>
      </c>
      <c r="F171" s="6"/>
      <c r="G171" s="6"/>
    </row>
    <row r="172" spans="1:7" ht="135">
      <c r="A172" s="7" t="s">
        <v>8623</v>
      </c>
      <c r="B172" s="7" t="s">
        <v>9106</v>
      </c>
      <c r="C172" s="7" t="s">
        <v>9107</v>
      </c>
      <c r="D172" s="7" t="s">
        <v>9108</v>
      </c>
      <c r="E172" s="7" t="s">
        <v>118</v>
      </c>
      <c r="F172" s="6"/>
      <c r="G172" s="6"/>
    </row>
    <row r="173" spans="1:7" ht="135">
      <c r="A173" s="7" t="s">
        <v>8623</v>
      </c>
      <c r="B173" s="7" t="s">
        <v>9109</v>
      </c>
      <c r="C173" s="7" t="s">
        <v>9110</v>
      </c>
      <c r="D173" s="7" t="s">
        <v>9111</v>
      </c>
      <c r="E173" s="7" t="s">
        <v>118</v>
      </c>
      <c r="F173" s="6"/>
      <c r="G173" s="6"/>
    </row>
    <row r="174" spans="1:7" ht="135">
      <c r="A174" s="7" t="s">
        <v>8623</v>
      </c>
      <c r="B174" s="7" t="s">
        <v>9112</v>
      </c>
      <c r="C174" s="7" t="s">
        <v>9113</v>
      </c>
      <c r="D174" s="7" t="s">
        <v>9114</v>
      </c>
      <c r="E174" s="7" t="s">
        <v>118</v>
      </c>
      <c r="F174" s="6"/>
      <c r="G174" s="6"/>
    </row>
    <row r="175" spans="1:7" ht="135">
      <c r="A175" s="7" t="s">
        <v>8623</v>
      </c>
      <c r="B175" s="7" t="s">
        <v>9115</v>
      </c>
      <c r="C175" s="7" t="s">
        <v>9116</v>
      </c>
      <c r="D175" s="7" t="s">
        <v>9117</v>
      </c>
      <c r="E175" s="7" t="s">
        <v>118</v>
      </c>
      <c r="F175" s="6"/>
      <c r="G175" s="6"/>
    </row>
    <row r="176" spans="1:7" ht="135">
      <c r="A176" s="7" t="s">
        <v>8623</v>
      </c>
      <c r="B176" s="7" t="s">
        <v>9118</v>
      </c>
      <c r="C176" s="7" t="s">
        <v>9119</v>
      </c>
      <c r="D176" s="7" t="s">
        <v>9120</v>
      </c>
      <c r="E176" s="7" t="s">
        <v>118</v>
      </c>
      <c r="F176" s="6"/>
      <c r="G176" s="6"/>
    </row>
    <row r="177" spans="1:7" ht="150">
      <c r="A177" s="7" t="s">
        <v>8623</v>
      </c>
      <c r="B177" s="7" t="s">
        <v>9121</v>
      </c>
      <c r="C177" s="7" t="s">
        <v>9122</v>
      </c>
      <c r="D177" s="7" t="s">
        <v>9123</v>
      </c>
      <c r="E177" s="7" t="s">
        <v>118</v>
      </c>
      <c r="F177" s="6"/>
      <c r="G177" s="6"/>
    </row>
    <row r="178" spans="1:7" ht="150">
      <c r="A178" s="7" t="s">
        <v>8623</v>
      </c>
      <c r="B178" s="7" t="s">
        <v>9124</v>
      </c>
      <c r="C178" s="7" t="s">
        <v>9125</v>
      </c>
      <c r="D178" s="7" t="s">
        <v>9126</v>
      </c>
      <c r="E178" s="7" t="s">
        <v>118</v>
      </c>
      <c r="F178" s="6"/>
      <c r="G178" s="6"/>
    </row>
    <row r="179" spans="1:7" ht="135">
      <c r="A179" s="7" t="s">
        <v>8623</v>
      </c>
      <c r="B179" s="7" t="s">
        <v>9127</v>
      </c>
      <c r="C179" s="7" t="s">
        <v>9128</v>
      </c>
      <c r="D179" s="7" t="s">
        <v>8832</v>
      </c>
      <c r="E179" s="7" t="s">
        <v>118</v>
      </c>
      <c r="F179" s="6"/>
      <c r="G179" s="6"/>
    </row>
    <row r="180" spans="1:7" ht="135">
      <c r="A180" s="7" t="s">
        <v>8623</v>
      </c>
      <c r="B180" s="7" t="s">
        <v>9129</v>
      </c>
      <c r="C180" s="7" t="s">
        <v>9130</v>
      </c>
      <c r="D180" s="7" t="s">
        <v>9131</v>
      </c>
      <c r="E180" s="7" t="s">
        <v>118</v>
      </c>
      <c r="F180" s="6"/>
      <c r="G180" s="6"/>
    </row>
    <row r="181" spans="1:7" ht="135">
      <c r="A181" s="7" t="s">
        <v>8623</v>
      </c>
      <c r="B181" s="7" t="s">
        <v>9132</v>
      </c>
      <c r="C181" s="7" t="s">
        <v>9133</v>
      </c>
      <c r="D181" s="7" t="s">
        <v>8970</v>
      </c>
      <c r="E181" s="7" t="s">
        <v>118</v>
      </c>
      <c r="F181" s="6"/>
      <c r="G181" s="6"/>
    </row>
    <row r="182" spans="1:7" ht="135">
      <c r="A182" s="7" t="s">
        <v>8623</v>
      </c>
      <c r="B182" s="7" t="s">
        <v>9134</v>
      </c>
      <c r="C182" s="7" t="s">
        <v>9135</v>
      </c>
      <c r="D182" s="7" t="s">
        <v>9136</v>
      </c>
      <c r="E182" s="7" t="s">
        <v>118</v>
      </c>
      <c r="F182" s="6"/>
      <c r="G182" s="6"/>
    </row>
    <row r="183" spans="1:7" ht="135">
      <c r="A183" s="7" t="s">
        <v>8623</v>
      </c>
      <c r="B183" s="7" t="s">
        <v>9137</v>
      </c>
      <c r="C183" s="7" t="s">
        <v>9138</v>
      </c>
      <c r="D183" s="7" t="s">
        <v>9139</v>
      </c>
      <c r="E183" s="7" t="s">
        <v>118</v>
      </c>
      <c r="F183" s="6"/>
      <c r="G183" s="6"/>
    </row>
    <row r="184" spans="1:7" ht="135">
      <c r="A184" s="7" t="s">
        <v>8623</v>
      </c>
      <c r="B184" s="7" t="s">
        <v>9140</v>
      </c>
      <c r="C184" s="7" t="s">
        <v>9141</v>
      </c>
      <c r="D184" s="7" t="s">
        <v>9142</v>
      </c>
      <c r="E184" s="7" t="s">
        <v>118</v>
      </c>
      <c r="F184" s="6"/>
      <c r="G184" s="6"/>
    </row>
    <row r="185" spans="1:7" ht="150">
      <c r="A185" s="7" t="s">
        <v>8623</v>
      </c>
      <c r="B185" s="7" t="s">
        <v>9143</v>
      </c>
      <c r="C185" s="7" t="s">
        <v>9144</v>
      </c>
      <c r="D185" s="7" t="s">
        <v>8889</v>
      </c>
      <c r="E185" s="7" t="s">
        <v>118</v>
      </c>
      <c r="F185" s="6"/>
      <c r="G185" s="6"/>
    </row>
    <row r="186" spans="1:7" ht="135">
      <c r="A186" s="7" t="s">
        <v>8623</v>
      </c>
      <c r="B186" s="7" t="s">
        <v>9145</v>
      </c>
      <c r="C186" s="7" t="s">
        <v>9146</v>
      </c>
      <c r="D186" s="7" t="s">
        <v>9147</v>
      </c>
      <c r="E186" s="7" t="s">
        <v>118</v>
      </c>
      <c r="F186" s="6"/>
      <c r="G186" s="6"/>
    </row>
    <row r="187" spans="1:7" ht="135">
      <c r="A187" s="7" t="s">
        <v>8623</v>
      </c>
      <c r="B187" s="7" t="s">
        <v>9148</v>
      </c>
      <c r="C187" s="7" t="s">
        <v>9149</v>
      </c>
      <c r="D187" s="7" t="s">
        <v>9150</v>
      </c>
      <c r="E187" s="7" t="s">
        <v>118</v>
      </c>
      <c r="F187" s="6"/>
      <c r="G187" s="6"/>
    </row>
    <row r="188" spans="1:7" ht="135">
      <c r="A188" s="7" t="s">
        <v>8623</v>
      </c>
      <c r="B188" s="7" t="s">
        <v>9151</v>
      </c>
      <c r="C188" s="7" t="s">
        <v>9152</v>
      </c>
      <c r="D188" s="7" t="s">
        <v>9153</v>
      </c>
      <c r="E188" s="7" t="s">
        <v>118</v>
      </c>
      <c r="F188" s="6"/>
      <c r="G188" s="6"/>
    </row>
    <row r="189" spans="1:7" ht="135">
      <c r="A189" s="7" t="s">
        <v>8623</v>
      </c>
      <c r="B189" s="7" t="s">
        <v>9154</v>
      </c>
      <c r="C189" s="7" t="s">
        <v>9155</v>
      </c>
      <c r="D189" s="7" t="s">
        <v>9156</v>
      </c>
      <c r="E189" s="7" t="s">
        <v>118</v>
      </c>
      <c r="F189" s="6"/>
      <c r="G189" s="6"/>
    </row>
    <row r="190" spans="1:7" ht="135">
      <c r="A190" s="7" t="s">
        <v>8623</v>
      </c>
      <c r="B190" s="7" t="s">
        <v>9157</v>
      </c>
      <c r="C190" s="7" t="s">
        <v>9158</v>
      </c>
      <c r="D190" s="7" t="s">
        <v>9159</v>
      </c>
      <c r="E190" s="7" t="s">
        <v>118</v>
      </c>
      <c r="F190" s="6"/>
      <c r="G190" s="6"/>
    </row>
    <row r="191" spans="1:7" ht="135">
      <c r="A191" s="7" t="s">
        <v>8623</v>
      </c>
      <c r="B191" s="7" t="s">
        <v>9160</v>
      </c>
      <c r="C191" s="7" t="s">
        <v>9161</v>
      </c>
      <c r="D191" s="7" t="s">
        <v>9162</v>
      </c>
      <c r="E191" s="7" t="s">
        <v>118</v>
      </c>
      <c r="F191" s="6"/>
      <c r="G191" s="6"/>
    </row>
    <row r="192" spans="1:7" ht="135">
      <c r="A192" s="7" t="s">
        <v>8623</v>
      </c>
      <c r="B192" s="7" t="s">
        <v>9163</v>
      </c>
      <c r="C192" s="7" t="s">
        <v>9164</v>
      </c>
      <c r="D192" s="7" t="s">
        <v>9165</v>
      </c>
      <c r="E192" s="7" t="s">
        <v>118</v>
      </c>
      <c r="F192" s="6"/>
      <c r="G192" s="6"/>
    </row>
    <row r="193" spans="1:7" ht="135">
      <c r="A193" s="7" t="s">
        <v>8623</v>
      </c>
      <c r="B193" s="7" t="s">
        <v>9166</v>
      </c>
      <c r="C193" s="7" t="s">
        <v>9167</v>
      </c>
      <c r="D193" s="7" t="s">
        <v>9168</v>
      </c>
      <c r="E193" s="7" t="s">
        <v>118</v>
      </c>
      <c r="F193" s="6"/>
      <c r="G193" s="6"/>
    </row>
    <row r="194" spans="1:7" ht="135">
      <c r="A194" s="7" t="s">
        <v>8623</v>
      </c>
      <c r="B194" s="7" t="s">
        <v>9169</v>
      </c>
      <c r="C194" s="7" t="s">
        <v>9170</v>
      </c>
      <c r="D194" s="7" t="s">
        <v>9171</v>
      </c>
      <c r="E194" s="7" t="s">
        <v>118</v>
      </c>
      <c r="F194" s="6"/>
      <c r="G194" s="6"/>
    </row>
    <row r="195" spans="1:7" ht="135">
      <c r="A195" s="7" t="s">
        <v>8623</v>
      </c>
      <c r="B195" s="7" t="s">
        <v>9172</v>
      </c>
      <c r="C195" s="7" t="s">
        <v>9173</v>
      </c>
      <c r="D195" s="7" t="s">
        <v>9174</v>
      </c>
      <c r="E195" s="7" t="s">
        <v>118</v>
      </c>
      <c r="F195" s="6"/>
      <c r="G195" s="6"/>
    </row>
    <row r="196" spans="1:7" ht="135">
      <c r="A196" s="7" t="s">
        <v>8623</v>
      </c>
      <c r="B196" s="7" t="s">
        <v>9175</v>
      </c>
      <c r="C196" s="7" t="s">
        <v>9176</v>
      </c>
      <c r="D196" s="7" t="s">
        <v>9177</v>
      </c>
      <c r="E196" s="7" t="s">
        <v>118</v>
      </c>
      <c r="F196" s="6"/>
      <c r="G196" s="6"/>
    </row>
    <row r="197" spans="1:7" ht="135">
      <c r="A197" s="7" t="s">
        <v>8623</v>
      </c>
      <c r="B197" s="7" t="s">
        <v>9178</v>
      </c>
      <c r="C197" s="7" t="s">
        <v>9179</v>
      </c>
      <c r="D197" s="7" t="s">
        <v>9180</v>
      </c>
      <c r="E197" s="7" t="s">
        <v>118</v>
      </c>
      <c r="F197" s="6"/>
      <c r="G197" s="6"/>
    </row>
    <row r="198" spans="1:7" ht="150">
      <c r="A198" s="7" t="s">
        <v>8623</v>
      </c>
      <c r="B198" s="7" t="s">
        <v>9181</v>
      </c>
      <c r="C198" s="7" t="s">
        <v>9182</v>
      </c>
      <c r="D198" s="7" t="s">
        <v>9183</v>
      </c>
      <c r="E198" s="7" t="s">
        <v>118</v>
      </c>
      <c r="F198" s="6"/>
      <c r="G198" s="6"/>
    </row>
    <row r="199" spans="1:7" ht="135">
      <c r="A199" s="7" t="s">
        <v>8623</v>
      </c>
      <c r="B199" s="7" t="s">
        <v>9184</v>
      </c>
      <c r="C199" s="7" t="s">
        <v>9185</v>
      </c>
      <c r="D199" s="7" t="s">
        <v>9186</v>
      </c>
      <c r="E199" s="7" t="s">
        <v>118</v>
      </c>
      <c r="F199" s="6"/>
      <c r="G199" s="6"/>
    </row>
    <row r="200" spans="1:7" ht="135">
      <c r="A200" s="7" t="s">
        <v>8623</v>
      </c>
      <c r="B200" s="7" t="s">
        <v>9187</v>
      </c>
      <c r="C200" s="7" t="s">
        <v>9188</v>
      </c>
      <c r="D200" s="7" t="s">
        <v>9189</v>
      </c>
      <c r="E200" s="7" t="s">
        <v>118</v>
      </c>
      <c r="F200" s="6"/>
      <c r="G200" s="6"/>
    </row>
    <row r="201" spans="1:7" ht="135">
      <c r="A201" s="7" t="s">
        <v>8623</v>
      </c>
      <c r="B201" s="7" t="s">
        <v>9190</v>
      </c>
      <c r="C201" s="7" t="s">
        <v>9191</v>
      </c>
      <c r="D201" s="7" t="s">
        <v>9111</v>
      </c>
      <c r="E201" s="7" t="s">
        <v>118</v>
      </c>
      <c r="F201" s="6"/>
      <c r="G201" s="6"/>
    </row>
    <row r="202" spans="1:7" ht="135">
      <c r="A202" s="7" t="s">
        <v>8623</v>
      </c>
      <c r="B202" s="7" t="s">
        <v>9192</v>
      </c>
      <c r="C202" s="7" t="s">
        <v>9193</v>
      </c>
      <c r="D202" s="7" t="s">
        <v>9194</v>
      </c>
      <c r="E202" s="7" t="s">
        <v>118</v>
      </c>
      <c r="F202" s="6"/>
      <c r="G202" s="6"/>
    </row>
    <row r="203" spans="1:7" ht="135">
      <c r="A203" s="7" t="s">
        <v>8623</v>
      </c>
      <c r="B203" s="7" t="s">
        <v>9195</v>
      </c>
      <c r="C203" s="7" t="s">
        <v>9196</v>
      </c>
      <c r="D203" s="7" t="s">
        <v>9197</v>
      </c>
      <c r="E203" s="7" t="s">
        <v>118</v>
      </c>
      <c r="F203" s="6"/>
      <c r="G203" s="6"/>
    </row>
    <row r="204" spans="1:7" ht="135">
      <c r="A204" s="7" t="s">
        <v>8623</v>
      </c>
      <c r="B204" s="7" t="s">
        <v>9198</v>
      </c>
      <c r="C204" s="7" t="s">
        <v>9199</v>
      </c>
      <c r="D204" s="7" t="s">
        <v>9200</v>
      </c>
      <c r="E204" s="7" t="s">
        <v>118</v>
      </c>
      <c r="F204" s="6"/>
      <c r="G204" s="6"/>
    </row>
    <row r="205" spans="1:7" ht="135">
      <c r="A205" s="7" t="s">
        <v>8623</v>
      </c>
      <c r="B205" s="7" t="s">
        <v>9201</v>
      </c>
      <c r="C205" s="7" t="s">
        <v>9202</v>
      </c>
      <c r="D205" s="7" t="s">
        <v>9203</v>
      </c>
      <c r="E205" s="7" t="s">
        <v>118</v>
      </c>
      <c r="F205" s="6"/>
      <c r="G205" s="6"/>
    </row>
    <row r="206" spans="1:7" ht="135">
      <c r="A206" s="7" t="s">
        <v>8623</v>
      </c>
      <c r="B206" s="7" t="s">
        <v>9204</v>
      </c>
      <c r="C206" s="7" t="s">
        <v>9205</v>
      </c>
      <c r="D206" s="7" t="s">
        <v>9206</v>
      </c>
      <c r="E206" s="7" t="s">
        <v>118</v>
      </c>
      <c r="F206" s="6"/>
      <c r="G206" s="6"/>
    </row>
    <row r="207" spans="1:7" ht="135">
      <c r="A207" s="7" t="s">
        <v>8623</v>
      </c>
      <c r="B207" s="7" t="s">
        <v>9207</v>
      </c>
      <c r="C207" s="7" t="s">
        <v>9208</v>
      </c>
      <c r="D207" s="7" t="s">
        <v>9209</v>
      </c>
      <c r="E207" s="7" t="s">
        <v>118</v>
      </c>
      <c r="F207" s="6"/>
      <c r="G207" s="6"/>
    </row>
    <row r="208" spans="1:7" ht="135">
      <c r="A208" s="7" t="s">
        <v>8623</v>
      </c>
      <c r="B208" s="7" t="s">
        <v>9210</v>
      </c>
      <c r="C208" s="7" t="s">
        <v>9211</v>
      </c>
      <c r="D208" s="7" t="s">
        <v>8889</v>
      </c>
      <c r="E208" s="7" t="s">
        <v>118</v>
      </c>
      <c r="F208" s="6"/>
      <c r="G208" s="6"/>
    </row>
    <row r="209" spans="1:7" ht="135">
      <c r="A209" s="7" t="s">
        <v>8623</v>
      </c>
      <c r="B209" s="7" t="s">
        <v>9212</v>
      </c>
      <c r="C209" s="7" t="s">
        <v>9213</v>
      </c>
      <c r="D209" s="7" t="s">
        <v>9214</v>
      </c>
      <c r="E209" s="7" t="s">
        <v>118</v>
      </c>
      <c r="F209" s="6"/>
      <c r="G209" s="6"/>
    </row>
    <row r="210" spans="1:7" ht="135">
      <c r="A210" s="7" t="s">
        <v>8623</v>
      </c>
      <c r="B210" s="7" t="s">
        <v>9215</v>
      </c>
      <c r="C210" s="7" t="s">
        <v>9216</v>
      </c>
      <c r="D210" s="7" t="s">
        <v>9217</v>
      </c>
      <c r="E210" s="7" t="s">
        <v>118</v>
      </c>
      <c r="F210" s="6"/>
      <c r="G210" s="6"/>
    </row>
    <row r="211" spans="1:7" ht="135">
      <c r="A211" s="7" t="s">
        <v>8623</v>
      </c>
      <c r="B211" s="7" t="s">
        <v>9218</v>
      </c>
      <c r="C211" s="7" t="s">
        <v>9219</v>
      </c>
      <c r="D211" s="7" t="s">
        <v>9111</v>
      </c>
      <c r="E211" s="7" t="s">
        <v>118</v>
      </c>
      <c r="F211" s="6"/>
      <c r="G211" s="6"/>
    </row>
    <row r="212" spans="1:7" ht="135">
      <c r="A212" s="7" t="s">
        <v>8623</v>
      </c>
      <c r="B212" s="7" t="s">
        <v>9220</v>
      </c>
      <c r="C212" s="7" t="s">
        <v>9221</v>
      </c>
      <c r="D212" s="7" t="s">
        <v>9026</v>
      </c>
      <c r="E212" s="7" t="s">
        <v>118</v>
      </c>
      <c r="F212" s="6"/>
      <c r="G212" s="6"/>
    </row>
    <row r="213" spans="1:7" ht="135">
      <c r="A213" s="7" t="s">
        <v>8623</v>
      </c>
      <c r="B213" s="7" t="s">
        <v>9222</v>
      </c>
      <c r="C213" s="7" t="s">
        <v>9223</v>
      </c>
      <c r="D213" s="7" t="s">
        <v>9224</v>
      </c>
      <c r="E213" s="7" t="s">
        <v>118</v>
      </c>
      <c r="F213" s="6"/>
      <c r="G213" s="6"/>
    </row>
    <row r="214" spans="1:7" ht="135">
      <c r="A214" s="7" t="s">
        <v>8623</v>
      </c>
      <c r="B214" s="7" t="s">
        <v>9222</v>
      </c>
      <c r="C214" s="7" t="s">
        <v>9223</v>
      </c>
      <c r="D214" s="7" t="s">
        <v>9225</v>
      </c>
      <c r="E214" s="7" t="s">
        <v>118</v>
      </c>
      <c r="F214" s="6"/>
      <c r="G214" s="6"/>
    </row>
    <row r="215" spans="1:7" ht="135">
      <c r="A215" s="7" t="s">
        <v>8623</v>
      </c>
      <c r="B215" s="7" t="s">
        <v>9226</v>
      </c>
      <c r="C215" s="7" t="s">
        <v>9227</v>
      </c>
      <c r="D215" s="7" t="s">
        <v>9228</v>
      </c>
      <c r="E215" s="7" t="s">
        <v>118</v>
      </c>
      <c r="F215" s="6"/>
      <c r="G215" s="6"/>
    </row>
    <row r="216" spans="1:7" ht="135">
      <c r="A216" s="7" t="s">
        <v>8623</v>
      </c>
      <c r="B216" s="7" t="s">
        <v>9229</v>
      </c>
      <c r="C216" s="7" t="s">
        <v>9230</v>
      </c>
      <c r="D216" s="7" t="s">
        <v>9231</v>
      </c>
      <c r="E216" s="7" t="s">
        <v>118</v>
      </c>
      <c r="F216" s="6"/>
      <c r="G216" s="6"/>
    </row>
    <row r="217" spans="1:7" ht="135">
      <c r="A217" s="7" t="s">
        <v>8623</v>
      </c>
      <c r="B217" s="7" t="s">
        <v>9232</v>
      </c>
      <c r="C217" s="7" t="s">
        <v>9233</v>
      </c>
      <c r="D217" s="7" t="s">
        <v>9234</v>
      </c>
      <c r="E217" s="7" t="s">
        <v>118</v>
      </c>
      <c r="F217" s="6"/>
      <c r="G217" s="6"/>
    </row>
    <row r="218" spans="1:7" ht="135">
      <c r="A218" s="7" t="s">
        <v>8623</v>
      </c>
      <c r="B218" s="7" t="s">
        <v>9235</v>
      </c>
      <c r="C218" s="7" t="s">
        <v>9236</v>
      </c>
      <c r="D218" s="7" t="s">
        <v>9237</v>
      </c>
      <c r="E218" s="7" t="s">
        <v>118</v>
      </c>
      <c r="F218" s="6"/>
      <c r="G218" s="6"/>
    </row>
    <row r="219" spans="1:7" ht="135">
      <c r="A219" s="7" t="s">
        <v>8623</v>
      </c>
      <c r="B219" s="7" t="s">
        <v>9238</v>
      </c>
      <c r="C219" s="7" t="s">
        <v>9239</v>
      </c>
      <c r="D219" s="7" t="s">
        <v>9240</v>
      </c>
      <c r="E219" s="7" t="s">
        <v>118</v>
      </c>
      <c r="F219" s="6"/>
      <c r="G219" s="6"/>
    </row>
    <row r="220" spans="1:7" ht="135">
      <c r="A220" s="7" t="s">
        <v>8623</v>
      </c>
      <c r="B220" s="7" t="s">
        <v>9241</v>
      </c>
      <c r="C220" s="7" t="s">
        <v>9242</v>
      </c>
      <c r="D220" s="7" t="s">
        <v>9243</v>
      </c>
      <c r="E220" s="7" t="s">
        <v>118</v>
      </c>
      <c r="F220" s="6"/>
      <c r="G220" s="6"/>
    </row>
    <row r="221" spans="1:7" ht="135">
      <c r="A221" s="7" t="s">
        <v>8623</v>
      </c>
      <c r="B221" s="7" t="s">
        <v>9244</v>
      </c>
      <c r="C221" s="7" t="s">
        <v>9245</v>
      </c>
      <c r="D221" s="7" t="s">
        <v>8892</v>
      </c>
      <c r="E221" s="7" t="s">
        <v>118</v>
      </c>
      <c r="F221" s="6"/>
      <c r="G221" s="6"/>
    </row>
    <row r="222" spans="1:7" ht="135">
      <c r="A222" s="7" t="s">
        <v>8623</v>
      </c>
      <c r="B222" s="7" t="s">
        <v>9246</v>
      </c>
      <c r="C222" s="7" t="s">
        <v>9247</v>
      </c>
      <c r="D222" s="7" t="s">
        <v>9248</v>
      </c>
      <c r="E222" s="7" t="s">
        <v>118</v>
      </c>
      <c r="F222" s="6"/>
      <c r="G222" s="6"/>
    </row>
    <row r="223" spans="1:7" ht="135">
      <c r="A223" s="7" t="s">
        <v>8623</v>
      </c>
      <c r="B223" s="7" t="s">
        <v>9249</v>
      </c>
      <c r="C223" s="7" t="s">
        <v>9250</v>
      </c>
      <c r="D223" s="7" t="s">
        <v>9251</v>
      </c>
      <c r="E223" s="7" t="s">
        <v>118</v>
      </c>
      <c r="F223" s="6"/>
      <c r="G223" s="6"/>
    </row>
    <row r="224" spans="1:7" ht="135">
      <c r="A224" s="7" t="s">
        <v>8623</v>
      </c>
      <c r="B224" s="7" t="s">
        <v>9252</v>
      </c>
      <c r="C224" s="7" t="s">
        <v>9253</v>
      </c>
      <c r="D224" s="7" t="s">
        <v>9254</v>
      </c>
      <c r="E224" s="7" t="s">
        <v>118</v>
      </c>
      <c r="F224" s="6"/>
      <c r="G224" s="6"/>
    </row>
    <row r="225" spans="1:7" ht="135">
      <c r="A225" s="7" t="s">
        <v>8623</v>
      </c>
      <c r="B225" s="7" t="s">
        <v>9255</v>
      </c>
      <c r="C225" s="7" t="s">
        <v>9256</v>
      </c>
      <c r="D225" s="7" t="s">
        <v>9257</v>
      </c>
      <c r="E225" s="7" t="s">
        <v>118</v>
      </c>
      <c r="F225" s="6"/>
      <c r="G225" s="6"/>
    </row>
    <row r="226" spans="1:7" ht="135">
      <c r="A226" s="7" t="s">
        <v>8623</v>
      </c>
      <c r="B226" s="7" t="s">
        <v>9258</v>
      </c>
      <c r="C226" s="7" t="s">
        <v>9259</v>
      </c>
      <c r="D226" s="7" t="s">
        <v>9260</v>
      </c>
      <c r="E226" s="7" t="s">
        <v>118</v>
      </c>
      <c r="F226" s="6"/>
      <c r="G226" s="6"/>
    </row>
    <row r="227" spans="1:7" ht="135">
      <c r="A227" s="7" t="s">
        <v>8623</v>
      </c>
      <c r="B227" s="7" t="s">
        <v>9261</v>
      </c>
      <c r="C227" s="7" t="s">
        <v>9262</v>
      </c>
      <c r="D227" s="7" t="s">
        <v>9263</v>
      </c>
      <c r="E227" s="7" t="s">
        <v>118</v>
      </c>
      <c r="F227" s="6"/>
      <c r="G227" s="6"/>
    </row>
    <row r="228" spans="1:7" ht="135">
      <c r="A228" s="7" t="s">
        <v>8623</v>
      </c>
      <c r="B228" s="7" t="s">
        <v>9264</v>
      </c>
      <c r="C228" s="7" t="s">
        <v>9265</v>
      </c>
      <c r="D228" s="7" t="s">
        <v>9266</v>
      </c>
      <c r="E228" s="7" t="s">
        <v>118</v>
      </c>
      <c r="F228" s="6"/>
      <c r="G228" s="6"/>
    </row>
    <row r="229" spans="1:7" ht="135">
      <c r="A229" s="7" t="s">
        <v>8623</v>
      </c>
      <c r="B229" s="7" t="s">
        <v>9267</v>
      </c>
      <c r="C229" s="7" t="s">
        <v>9268</v>
      </c>
      <c r="D229" s="7" t="s">
        <v>9269</v>
      </c>
      <c r="E229" s="7" t="s">
        <v>118</v>
      </c>
      <c r="F229" s="6"/>
      <c r="G229" s="6"/>
    </row>
    <row r="230" spans="1:7" ht="135">
      <c r="A230" s="7" t="s">
        <v>8623</v>
      </c>
      <c r="B230" s="7" t="s">
        <v>9270</v>
      </c>
      <c r="C230" s="7" t="s">
        <v>9271</v>
      </c>
      <c r="D230" s="7" t="s">
        <v>9272</v>
      </c>
      <c r="E230" s="7" t="s">
        <v>118</v>
      </c>
      <c r="F230" s="6"/>
      <c r="G230" s="6"/>
    </row>
    <row r="231" spans="1:7" ht="135">
      <c r="A231" s="7" t="s">
        <v>8623</v>
      </c>
      <c r="B231" s="7" t="s">
        <v>9273</v>
      </c>
      <c r="C231" s="7" t="s">
        <v>9274</v>
      </c>
      <c r="D231" s="7" t="s">
        <v>9275</v>
      </c>
      <c r="E231" s="7" t="s">
        <v>118</v>
      </c>
      <c r="F231" s="6"/>
      <c r="G231" s="6"/>
    </row>
    <row r="232" spans="1:7" ht="135">
      <c r="A232" s="7" t="s">
        <v>8623</v>
      </c>
      <c r="B232" s="7" t="s">
        <v>9276</v>
      </c>
      <c r="C232" s="7" t="s">
        <v>9277</v>
      </c>
      <c r="D232" s="7" t="s">
        <v>9278</v>
      </c>
      <c r="E232" s="7" t="s">
        <v>118</v>
      </c>
      <c r="F232" s="6"/>
      <c r="G232" s="6"/>
    </row>
    <row r="233" spans="1:7" ht="135">
      <c r="A233" s="7" t="s">
        <v>8623</v>
      </c>
      <c r="B233" s="7" t="s">
        <v>9279</v>
      </c>
      <c r="C233" s="7" t="s">
        <v>9280</v>
      </c>
      <c r="D233" s="7" t="s">
        <v>9281</v>
      </c>
      <c r="E233" s="7" t="s">
        <v>118</v>
      </c>
      <c r="F233" s="6"/>
      <c r="G233" s="6"/>
    </row>
    <row r="234" spans="1:7" ht="135">
      <c r="A234" s="7" t="s">
        <v>8623</v>
      </c>
      <c r="B234" s="7" t="s">
        <v>9282</v>
      </c>
      <c r="C234" s="7" t="s">
        <v>9283</v>
      </c>
      <c r="D234" s="7" t="s">
        <v>9284</v>
      </c>
      <c r="E234" s="7" t="s">
        <v>118</v>
      </c>
      <c r="F234" s="6"/>
      <c r="G234" s="6"/>
    </row>
    <row r="235" spans="1:7" ht="135">
      <c r="A235" s="7" t="s">
        <v>8623</v>
      </c>
      <c r="B235" s="7" t="s">
        <v>9285</v>
      </c>
      <c r="C235" s="7" t="s">
        <v>9286</v>
      </c>
      <c r="D235" s="7" t="s">
        <v>9287</v>
      </c>
      <c r="E235" s="7" t="s">
        <v>118</v>
      </c>
      <c r="F235" s="6"/>
      <c r="G235" s="6"/>
    </row>
    <row r="236" spans="1:7" ht="135">
      <c r="A236" s="7" t="s">
        <v>8623</v>
      </c>
      <c r="B236" s="7" t="s">
        <v>9288</v>
      </c>
      <c r="C236" s="7" t="s">
        <v>9289</v>
      </c>
      <c r="D236" s="7" t="s">
        <v>9290</v>
      </c>
      <c r="E236" s="7" t="s">
        <v>118</v>
      </c>
      <c r="F236" s="6"/>
      <c r="G236" s="6"/>
    </row>
    <row r="237" spans="1:7" ht="135">
      <c r="A237" s="7" t="s">
        <v>8623</v>
      </c>
      <c r="B237" s="7" t="s">
        <v>9291</v>
      </c>
      <c r="C237" s="7" t="s">
        <v>9292</v>
      </c>
      <c r="D237" s="7" t="s">
        <v>9293</v>
      </c>
      <c r="E237" s="7" t="s">
        <v>118</v>
      </c>
      <c r="F237" s="6"/>
      <c r="G237" s="6"/>
    </row>
    <row r="238" spans="1:7" ht="135">
      <c r="A238" s="7" t="s">
        <v>8623</v>
      </c>
      <c r="B238" s="7" t="s">
        <v>9294</v>
      </c>
      <c r="C238" s="7" t="s">
        <v>9295</v>
      </c>
      <c r="D238" s="7" t="s">
        <v>8996</v>
      </c>
      <c r="E238" s="7" t="s">
        <v>118</v>
      </c>
      <c r="F238" s="6"/>
      <c r="G238" s="6"/>
    </row>
    <row r="239" spans="1:7" ht="135">
      <c r="A239" s="7" t="s">
        <v>8623</v>
      </c>
      <c r="B239" s="7" t="s">
        <v>9296</v>
      </c>
      <c r="C239" s="7" t="s">
        <v>9297</v>
      </c>
      <c r="D239" s="7" t="s">
        <v>9298</v>
      </c>
      <c r="E239" s="7" t="s">
        <v>118</v>
      </c>
      <c r="F239" s="6"/>
      <c r="G239" s="6"/>
    </row>
    <row r="240" spans="1:7" ht="135">
      <c r="A240" s="7" t="s">
        <v>8623</v>
      </c>
      <c r="B240" s="7" t="s">
        <v>9299</v>
      </c>
      <c r="C240" s="7" t="s">
        <v>9300</v>
      </c>
      <c r="D240" s="7" t="s">
        <v>9301</v>
      </c>
      <c r="E240" s="7" t="s">
        <v>118</v>
      </c>
      <c r="F240" s="6"/>
      <c r="G240" s="6"/>
    </row>
    <row r="241" spans="1:7" ht="135">
      <c r="A241" s="7" t="s">
        <v>8623</v>
      </c>
      <c r="B241" s="7" t="s">
        <v>9302</v>
      </c>
      <c r="C241" s="7" t="s">
        <v>9303</v>
      </c>
      <c r="D241" s="7" t="s">
        <v>9304</v>
      </c>
      <c r="E241" s="7" t="s">
        <v>118</v>
      </c>
      <c r="F241" s="6"/>
      <c r="G241" s="6"/>
    </row>
    <row r="242" spans="1:7" ht="150">
      <c r="A242" s="7" t="s">
        <v>8623</v>
      </c>
      <c r="B242" s="7" t="s">
        <v>9305</v>
      </c>
      <c r="C242" s="7" t="s">
        <v>9306</v>
      </c>
      <c r="D242" s="7" t="s">
        <v>9307</v>
      </c>
      <c r="E242" s="7" t="s">
        <v>118</v>
      </c>
      <c r="F242" s="6"/>
      <c r="G242" s="6"/>
    </row>
    <row r="243" spans="1:7" ht="135">
      <c r="A243" s="7" t="s">
        <v>8623</v>
      </c>
      <c r="B243" s="7" t="s">
        <v>9308</v>
      </c>
      <c r="C243" s="7" t="s">
        <v>9309</v>
      </c>
      <c r="D243" s="7" t="s">
        <v>9310</v>
      </c>
      <c r="E243" s="7" t="s">
        <v>118</v>
      </c>
      <c r="F243" s="6"/>
      <c r="G243" s="6"/>
    </row>
    <row r="244" spans="1:7" ht="135">
      <c r="A244" s="7" t="s">
        <v>8623</v>
      </c>
      <c r="B244" s="7" t="s">
        <v>9311</v>
      </c>
      <c r="C244" s="7" t="s">
        <v>9312</v>
      </c>
      <c r="D244" s="7" t="s">
        <v>9313</v>
      </c>
      <c r="E244" s="7" t="s">
        <v>118</v>
      </c>
      <c r="F244" s="6"/>
      <c r="G244" s="6"/>
    </row>
    <row r="245" spans="1:7" ht="135">
      <c r="A245" s="7" t="s">
        <v>8623</v>
      </c>
      <c r="B245" s="7" t="s">
        <v>9314</v>
      </c>
      <c r="C245" s="7" t="s">
        <v>9315</v>
      </c>
      <c r="D245" s="7" t="s">
        <v>9316</v>
      </c>
      <c r="E245" s="7" t="s">
        <v>118</v>
      </c>
      <c r="F245" s="6"/>
      <c r="G245" s="6"/>
    </row>
    <row r="246" spans="1:7" ht="135">
      <c r="A246" s="7" t="s">
        <v>8623</v>
      </c>
      <c r="B246" s="7" t="s">
        <v>9317</v>
      </c>
      <c r="C246" s="7" t="s">
        <v>9318</v>
      </c>
      <c r="D246" s="7" t="s">
        <v>9319</v>
      </c>
      <c r="E246" s="7" t="s">
        <v>118</v>
      </c>
      <c r="F246" s="6"/>
      <c r="G246" s="6"/>
    </row>
    <row r="247" spans="1:7" ht="135">
      <c r="A247" s="7" t="s">
        <v>8623</v>
      </c>
      <c r="B247" s="7" t="s">
        <v>9320</v>
      </c>
      <c r="C247" s="7" t="s">
        <v>9321</v>
      </c>
      <c r="D247" s="7" t="s">
        <v>9322</v>
      </c>
      <c r="E247" s="7" t="s">
        <v>118</v>
      </c>
      <c r="F247" s="6"/>
      <c r="G247" s="6"/>
    </row>
    <row r="248" spans="1:7" ht="135">
      <c r="A248" s="7" t="s">
        <v>8623</v>
      </c>
      <c r="B248" s="7" t="s">
        <v>9323</v>
      </c>
      <c r="C248" s="7" t="s">
        <v>9324</v>
      </c>
      <c r="D248" s="7" t="s">
        <v>9325</v>
      </c>
      <c r="E248" s="7" t="s">
        <v>118</v>
      </c>
      <c r="F248" s="6"/>
      <c r="G248" s="6"/>
    </row>
    <row r="249" spans="1:7" ht="135">
      <c r="A249" s="7" t="s">
        <v>8623</v>
      </c>
      <c r="B249" s="7" t="s">
        <v>9326</v>
      </c>
      <c r="C249" s="7" t="s">
        <v>9327</v>
      </c>
      <c r="D249" s="7" t="s">
        <v>9328</v>
      </c>
      <c r="E249" s="7" t="s">
        <v>118</v>
      </c>
      <c r="F249" s="6"/>
      <c r="G249" s="6"/>
    </row>
    <row r="250" spans="1:7" ht="135">
      <c r="A250" s="7" t="s">
        <v>8623</v>
      </c>
      <c r="B250" s="7" t="s">
        <v>9329</v>
      </c>
      <c r="C250" s="7" t="s">
        <v>9330</v>
      </c>
      <c r="D250" s="7" t="s">
        <v>9331</v>
      </c>
      <c r="E250" s="7" t="s">
        <v>118</v>
      </c>
      <c r="F250" s="6"/>
      <c r="G250" s="6"/>
    </row>
    <row r="251" spans="1:7" ht="135">
      <c r="A251" s="7" t="s">
        <v>8623</v>
      </c>
      <c r="B251" s="7" t="s">
        <v>9332</v>
      </c>
      <c r="C251" s="7" t="s">
        <v>9333</v>
      </c>
      <c r="D251" s="7" t="s">
        <v>9334</v>
      </c>
      <c r="E251" s="7" t="s">
        <v>118</v>
      </c>
      <c r="F251" s="6"/>
      <c r="G251" s="6"/>
    </row>
    <row r="252" spans="1:7" ht="135">
      <c r="A252" s="7" t="s">
        <v>8623</v>
      </c>
      <c r="B252" s="7" t="s">
        <v>9335</v>
      </c>
      <c r="C252" s="7" t="s">
        <v>9336</v>
      </c>
      <c r="D252" s="7" t="s">
        <v>9337</v>
      </c>
      <c r="E252" s="7" t="s">
        <v>118</v>
      </c>
      <c r="F252" s="6"/>
      <c r="G252" s="6"/>
    </row>
    <row r="253" spans="1:7" ht="135">
      <c r="A253" s="7" t="s">
        <v>8623</v>
      </c>
      <c r="B253" s="7" t="s">
        <v>9338</v>
      </c>
      <c r="C253" s="7" t="s">
        <v>9339</v>
      </c>
      <c r="D253" s="7" t="s">
        <v>9340</v>
      </c>
      <c r="E253" s="7" t="s">
        <v>118</v>
      </c>
      <c r="F253" s="6"/>
      <c r="G253" s="6"/>
    </row>
    <row r="254" spans="1:7" ht="135">
      <c r="A254" s="7" t="s">
        <v>8623</v>
      </c>
      <c r="B254" s="7" t="s">
        <v>9341</v>
      </c>
      <c r="C254" s="7" t="s">
        <v>9342</v>
      </c>
      <c r="D254" s="7" t="s">
        <v>9343</v>
      </c>
      <c r="E254" s="7" t="s">
        <v>118</v>
      </c>
      <c r="F254" s="6"/>
      <c r="G254" s="6"/>
    </row>
    <row r="255" spans="1:7" ht="135">
      <c r="A255" s="7" t="s">
        <v>8623</v>
      </c>
      <c r="B255" s="7" t="s">
        <v>9344</v>
      </c>
      <c r="C255" s="7" t="s">
        <v>9345</v>
      </c>
      <c r="D255" s="7" t="s">
        <v>9346</v>
      </c>
      <c r="E255" s="7" t="s">
        <v>118</v>
      </c>
      <c r="F255" s="6"/>
      <c r="G255" s="6"/>
    </row>
    <row r="256" spans="1:7" ht="135">
      <c r="A256" s="7" t="s">
        <v>8623</v>
      </c>
      <c r="B256" s="7" t="s">
        <v>9347</v>
      </c>
      <c r="C256" s="7" t="s">
        <v>9348</v>
      </c>
      <c r="D256" s="7" t="s">
        <v>9349</v>
      </c>
      <c r="E256" s="7" t="s">
        <v>118</v>
      </c>
      <c r="F256" s="6"/>
      <c r="G256" s="6"/>
    </row>
    <row r="257" spans="1:7" ht="135">
      <c r="A257" s="7" t="s">
        <v>8623</v>
      </c>
      <c r="B257" s="7" t="s">
        <v>9350</v>
      </c>
      <c r="C257" s="7" t="s">
        <v>9351</v>
      </c>
      <c r="D257" s="7" t="s">
        <v>9352</v>
      </c>
      <c r="E257" s="7" t="s">
        <v>118</v>
      </c>
      <c r="F257" s="6"/>
      <c r="G257" s="6"/>
    </row>
    <row r="258" spans="1:7" ht="135">
      <c r="A258" s="7" t="s">
        <v>8623</v>
      </c>
      <c r="B258" s="7" t="s">
        <v>9353</v>
      </c>
      <c r="C258" s="7" t="s">
        <v>9354</v>
      </c>
      <c r="D258" s="7" t="s">
        <v>9355</v>
      </c>
      <c r="E258" s="7" t="s">
        <v>118</v>
      </c>
      <c r="F258" s="6"/>
      <c r="G258" s="6"/>
    </row>
    <row r="259" spans="1:7" ht="195">
      <c r="A259" s="7" t="s">
        <v>8623</v>
      </c>
      <c r="B259" s="7" t="s">
        <v>9356</v>
      </c>
      <c r="C259" s="7" t="s">
        <v>9357</v>
      </c>
      <c r="D259" s="7" t="s">
        <v>9358</v>
      </c>
      <c r="E259" s="7" t="s">
        <v>118</v>
      </c>
      <c r="F259" s="6"/>
      <c r="G259" s="6"/>
    </row>
    <row r="260" spans="1:7" ht="135">
      <c r="A260" s="7" t="s">
        <v>8623</v>
      </c>
      <c r="B260" s="7" t="s">
        <v>9359</v>
      </c>
      <c r="C260" s="7" t="s">
        <v>9360</v>
      </c>
      <c r="D260" s="7" t="s">
        <v>9361</v>
      </c>
      <c r="E260" s="7" t="s">
        <v>118</v>
      </c>
      <c r="F260" s="6"/>
      <c r="G260" s="6"/>
    </row>
    <row r="261" spans="1:7" ht="135">
      <c r="A261" s="7" t="s">
        <v>8623</v>
      </c>
      <c r="B261" s="7" t="s">
        <v>9362</v>
      </c>
      <c r="C261" s="7" t="s">
        <v>9363</v>
      </c>
      <c r="D261" s="7" t="s">
        <v>9364</v>
      </c>
      <c r="E261" s="7" t="s">
        <v>118</v>
      </c>
      <c r="F261" s="6"/>
      <c r="G261" s="6"/>
    </row>
    <row r="262" spans="1:7" ht="135">
      <c r="A262" s="7" t="s">
        <v>8623</v>
      </c>
      <c r="B262" s="7" t="s">
        <v>9365</v>
      </c>
      <c r="C262" s="7" t="s">
        <v>9366</v>
      </c>
      <c r="D262" s="7" t="s">
        <v>9367</v>
      </c>
      <c r="E262" s="7" t="s">
        <v>118</v>
      </c>
      <c r="F262" s="6"/>
      <c r="G262" s="6"/>
    </row>
    <row r="263" spans="1:7" ht="135">
      <c r="A263" s="7" t="s">
        <v>8623</v>
      </c>
      <c r="B263" s="7" t="s">
        <v>9368</v>
      </c>
      <c r="C263" s="7" t="s">
        <v>9369</v>
      </c>
      <c r="D263" s="7" t="s">
        <v>9370</v>
      </c>
      <c r="E263" s="7" t="s">
        <v>118</v>
      </c>
      <c r="F263" s="6"/>
      <c r="G263" s="6"/>
    </row>
    <row r="264" spans="1:7" ht="135">
      <c r="A264" s="7" t="s">
        <v>8623</v>
      </c>
      <c r="B264" s="7" t="s">
        <v>9371</v>
      </c>
      <c r="C264" s="7" t="s">
        <v>9372</v>
      </c>
      <c r="D264" s="7" t="s">
        <v>9373</v>
      </c>
      <c r="E264" s="7" t="s">
        <v>118</v>
      </c>
      <c r="F264" s="6"/>
      <c r="G264" s="6"/>
    </row>
    <row r="265" spans="1:7" ht="135">
      <c r="A265" s="7" t="s">
        <v>8623</v>
      </c>
      <c r="B265" s="7" t="s">
        <v>9374</v>
      </c>
      <c r="C265" s="7" t="s">
        <v>9227</v>
      </c>
      <c r="D265" s="7"/>
      <c r="E265" s="7" t="s">
        <v>118</v>
      </c>
      <c r="F265" s="6"/>
      <c r="G265" s="6"/>
    </row>
    <row r="266" spans="1:7" ht="135">
      <c r="A266" s="7" t="s">
        <v>8623</v>
      </c>
      <c r="B266" s="7" t="s">
        <v>9375</v>
      </c>
      <c r="C266" s="7" t="s">
        <v>9376</v>
      </c>
      <c r="D266" s="7" t="s">
        <v>9377</v>
      </c>
      <c r="E266" s="7" t="s">
        <v>118</v>
      </c>
      <c r="F266" s="6"/>
      <c r="G266" s="6"/>
    </row>
    <row r="267" spans="1:7" ht="135">
      <c r="A267" s="7" t="s">
        <v>8623</v>
      </c>
      <c r="B267" s="7" t="s">
        <v>9378</v>
      </c>
      <c r="C267" s="7" t="s">
        <v>9379</v>
      </c>
      <c r="D267" s="7" t="s">
        <v>9380</v>
      </c>
      <c r="E267" s="7" t="s">
        <v>118</v>
      </c>
      <c r="F267" s="6"/>
      <c r="G267" s="6"/>
    </row>
    <row r="268" spans="1:7" ht="135">
      <c r="A268" s="7" t="s">
        <v>8623</v>
      </c>
      <c r="B268" s="7" t="s">
        <v>9381</v>
      </c>
      <c r="C268" s="7" t="s">
        <v>9382</v>
      </c>
      <c r="D268" s="7" t="s">
        <v>9383</v>
      </c>
      <c r="E268" s="7" t="s">
        <v>118</v>
      </c>
      <c r="F268" s="6"/>
      <c r="G268" s="6"/>
    </row>
    <row r="269" spans="1:7" ht="135">
      <c r="A269" s="7" t="s">
        <v>8623</v>
      </c>
      <c r="B269" s="7" t="s">
        <v>9384</v>
      </c>
      <c r="C269" s="7" t="s">
        <v>9385</v>
      </c>
      <c r="D269" s="7" t="s">
        <v>9386</v>
      </c>
      <c r="E269" s="7" t="s">
        <v>118</v>
      </c>
      <c r="F269" s="6"/>
      <c r="G269" s="6"/>
    </row>
    <row r="270" spans="1:7" ht="135">
      <c r="A270" s="7" t="s">
        <v>8623</v>
      </c>
      <c r="B270" s="7" t="s">
        <v>9387</v>
      </c>
      <c r="C270" s="7" t="s">
        <v>9388</v>
      </c>
      <c r="D270" s="7" t="s">
        <v>9389</v>
      </c>
      <c r="E270" s="7" t="s">
        <v>118</v>
      </c>
      <c r="F270" s="6"/>
      <c r="G270" s="6"/>
    </row>
    <row r="271" spans="1:7" ht="135">
      <c r="A271" s="7" t="s">
        <v>8623</v>
      </c>
      <c r="B271" s="7" t="s">
        <v>9390</v>
      </c>
      <c r="C271" s="7" t="s">
        <v>9391</v>
      </c>
      <c r="D271" s="7" t="s">
        <v>9392</v>
      </c>
      <c r="E271" s="7" t="s">
        <v>118</v>
      </c>
      <c r="F271" s="6"/>
      <c r="G271" s="6"/>
    </row>
    <row r="272" spans="1:7" ht="135">
      <c r="A272" s="7" t="s">
        <v>8623</v>
      </c>
      <c r="B272" s="7" t="s">
        <v>9393</v>
      </c>
      <c r="C272" s="7" t="s">
        <v>9394</v>
      </c>
      <c r="D272" s="7" t="s">
        <v>9395</v>
      </c>
      <c r="E272" s="7" t="s">
        <v>118</v>
      </c>
      <c r="F272" s="6"/>
      <c r="G272" s="6"/>
    </row>
    <row r="273" spans="1:7" ht="135">
      <c r="A273" s="7" t="s">
        <v>8623</v>
      </c>
      <c r="B273" s="7" t="s">
        <v>9396</v>
      </c>
      <c r="C273" s="7" t="s">
        <v>9397</v>
      </c>
      <c r="D273" s="7" t="s">
        <v>9398</v>
      </c>
      <c r="E273" s="7" t="s">
        <v>118</v>
      </c>
      <c r="F273" s="6"/>
      <c r="G273" s="6"/>
    </row>
    <row r="274" spans="1:7" ht="135">
      <c r="A274" s="7" t="s">
        <v>8623</v>
      </c>
      <c r="B274" s="7" t="s">
        <v>9399</v>
      </c>
      <c r="C274" s="7" t="s">
        <v>9400</v>
      </c>
      <c r="D274" s="7" t="s">
        <v>9401</v>
      </c>
      <c r="E274" s="7" t="s">
        <v>118</v>
      </c>
      <c r="F274" s="6"/>
      <c r="G274" s="6"/>
    </row>
    <row r="275" spans="1:7" ht="135">
      <c r="A275" s="7" t="s">
        <v>8623</v>
      </c>
      <c r="B275" s="7" t="s">
        <v>9402</v>
      </c>
      <c r="C275" s="7" t="s">
        <v>9403</v>
      </c>
      <c r="D275" s="7" t="s">
        <v>9404</v>
      </c>
      <c r="E275" s="7" t="s">
        <v>118</v>
      </c>
      <c r="F275" s="6"/>
      <c r="G275" s="6"/>
    </row>
    <row r="276" spans="1:7" ht="135">
      <c r="A276" s="7" t="s">
        <v>8623</v>
      </c>
      <c r="B276" s="7" t="s">
        <v>9405</v>
      </c>
      <c r="C276" s="7" t="s">
        <v>9406</v>
      </c>
      <c r="D276" s="7" t="s">
        <v>9407</v>
      </c>
      <c r="E276" s="7" t="s">
        <v>118</v>
      </c>
      <c r="F276" s="6"/>
      <c r="G276" s="6"/>
    </row>
    <row r="277" spans="1:7" ht="135">
      <c r="A277" s="7" t="s">
        <v>8623</v>
      </c>
      <c r="B277" s="7" t="s">
        <v>9408</v>
      </c>
      <c r="C277" s="7" t="s">
        <v>9409</v>
      </c>
      <c r="D277" s="7" t="s">
        <v>9410</v>
      </c>
      <c r="E277" s="7" t="s">
        <v>118</v>
      </c>
      <c r="F277" s="6"/>
      <c r="G277" s="6"/>
    </row>
    <row r="278" spans="1:7" ht="135">
      <c r="A278" s="7" t="s">
        <v>8623</v>
      </c>
      <c r="B278" s="7" t="s">
        <v>9411</v>
      </c>
      <c r="C278" s="7" t="s">
        <v>9412</v>
      </c>
      <c r="D278" s="7" t="s">
        <v>9413</v>
      </c>
      <c r="E278" s="7" t="s">
        <v>118</v>
      </c>
      <c r="F278" s="6"/>
      <c r="G278" s="6"/>
    </row>
    <row r="279" spans="1:7" ht="135">
      <c r="A279" s="7" t="s">
        <v>8623</v>
      </c>
      <c r="B279" s="7" t="s">
        <v>9414</v>
      </c>
      <c r="C279" s="7" t="s">
        <v>9415</v>
      </c>
      <c r="D279" s="7" t="s">
        <v>9416</v>
      </c>
      <c r="E279" s="7" t="s">
        <v>118</v>
      </c>
      <c r="F279" s="6"/>
      <c r="G279" s="6"/>
    </row>
    <row r="280" spans="1:7" ht="180">
      <c r="A280" s="7" t="s">
        <v>8623</v>
      </c>
      <c r="B280" s="7" t="s">
        <v>9417</v>
      </c>
      <c r="C280" s="7" t="s">
        <v>9418</v>
      </c>
      <c r="D280" s="7" t="s">
        <v>9419</v>
      </c>
      <c r="E280" s="7" t="s">
        <v>118</v>
      </c>
      <c r="F280" s="6"/>
      <c r="G280" s="6"/>
    </row>
    <row r="281" spans="1:7" ht="135">
      <c r="A281" s="7" t="s">
        <v>8623</v>
      </c>
      <c r="B281" s="7" t="s">
        <v>9420</v>
      </c>
      <c r="C281" s="7" t="s">
        <v>9421</v>
      </c>
      <c r="D281" s="7" t="s">
        <v>9422</v>
      </c>
      <c r="E281" s="7" t="s">
        <v>118</v>
      </c>
      <c r="F281" s="6"/>
      <c r="G281" s="6"/>
    </row>
    <row r="282" spans="1:7" ht="150">
      <c r="A282" s="7" t="s">
        <v>8623</v>
      </c>
      <c r="B282" s="7" t="s">
        <v>9423</v>
      </c>
      <c r="C282" s="7" t="s">
        <v>9424</v>
      </c>
      <c r="D282" s="7" t="s">
        <v>9425</v>
      </c>
      <c r="E282" s="7" t="s">
        <v>118</v>
      </c>
      <c r="F282" s="6"/>
      <c r="G282" s="6"/>
    </row>
    <row r="283" spans="1:7" ht="240">
      <c r="A283" s="7" t="s">
        <v>8623</v>
      </c>
      <c r="B283" s="7" t="s">
        <v>9426</v>
      </c>
      <c r="C283" s="7" t="s">
        <v>9158</v>
      </c>
      <c r="D283" s="7"/>
      <c r="E283" s="7" t="s">
        <v>2690</v>
      </c>
      <c r="F283" s="6"/>
      <c r="G283" s="6"/>
    </row>
    <row r="284" spans="1:7" ht="409.5">
      <c r="A284" s="7" t="s">
        <v>9427</v>
      </c>
      <c r="B284" s="7" t="s">
        <v>9428</v>
      </c>
      <c r="C284" s="7" t="s">
        <v>9429</v>
      </c>
      <c r="D284" s="7" t="s">
        <v>9430</v>
      </c>
      <c r="E284" s="7" t="s">
        <v>31</v>
      </c>
      <c r="F284" s="6"/>
      <c r="G284" s="6"/>
    </row>
    <row r="285" spans="1:7" ht="255">
      <c r="A285" s="7" t="s">
        <v>8623</v>
      </c>
      <c r="B285" s="7" t="s">
        <v>9431</v>
      </c>
      <c r="C285" s="7" t="s">
        <v>9432</v>
      </c>
      <c r="D285" s="7"/>
      <c r="E285" s="7" t="s">
        <v>415</v>
      </c>
      <c r="F285" s="6"/>
      <c r="G285" s="6"/>
    </row>
    <row r="286" spans="1:7" ht="240">
      <c r="A286" s="7" t="s">
        <v>8623</v>
      </c>
      <c r="B286" s="7" t="s">
        <v>9433</v>
      </c>
      <c r="C286" s="7" t="s">
        <v>9434</v>
      </c>
      <c r="D286" s="7"/>
      <c r="E286" s="7" t="s">
        <v>2690</v>
      </c>
      <c r="F286" s="6"/>
      <c r="G286" s="6"/>
    </row>
    <row r="287" spans="1:7" ht="150">
      <c r="A287" s="7" t="s">
        <v>8623</v>
      </c>
      <c r="B287" s="7" t="s">
        <v>9435</v>
      </c>
      <c r="C287" s="7" t="s">
        <v>9436</v>
      </c>
      <c r="D287" s="7" t="s">
        <v>9437</v>
      </c>
      <c r="E287" s="7" t="s">
        <v>8635</v>
      </c>
      <c r="F287" s="6"/>
      <c r="G287" s="6"/>
    </row>
    <row r="288" spans="1:7" ht="135">
      <c r="A288" s="7" t="s">
        <v>8623</v>
      </c>
      <c r="B288" s="7" t="s">
        <v>9438</v>
      </c>
      <c r="C288" s="7" t="s">
        <v>9292</v>
      </c>
      <c r="D288" s="7" t="s">
        <v>9439</v>
      </c>
      <c r="E288" s="7" t="s">
        <v>118</v>
      </c>
      <c r="F288" s="6"/>
      <c r="G288" s="6"/>
    </row>
    <row r="289" spans="1:7" ht="135">
      <c r="A289" s="7" t="s">
        <v>8623</v>
      </c>
      <c r="B289" s="7" t="s">
        <v>9440</v>
      </c>
      <c r="C289" s="7" t="s">
        <v>9441</v>
      </c>
      <c r="D289" s="7" t="s">
        <v>9442</v>
      </c>
      <c r="E289" s="7" t="s">
        <v>118</v>
      </c>
      <c r="F289" s="6"/>
      <c r="G289" s="6"/>
    </row>
    <row r="290" spans="1:7" ht="135">
      <c r="A290" s="7" t="s">
        <v>8623</v>
      </c>
      <c r="B290" s="7" t="s">
        <v>9443</v>
      </c>
      <c r="C290" s="7" t="s">
        <v>9444</v>
      </c>
      <c r="D290" s="7" t="s">
        <v>9445</v>
      </c>
      <c r="E290" s="7" t="s">
        <v>118</v>
      </c>
      <c r="F290" s="6"/>
      <c r="G290" s="6"/>
    </row>
    <row r="291" spans="1:7" ht="135">
      <c r="A291" s="7" t="s">
        <v>8623</v>
      </c>
      <c r="B291" s="7" t="s">
        <v>9446</v>
      </c>
      <c r="C291" s="7" t="s">
        <v>9447</v>
      </c>
      <c r="D291" s="7" t="s">
        <v>9448</v>
      </c>
      <c r="E291" s="7" t="s">
        <v>118</v>
      </c>
      <c r="F291" s="6"/>
      <c r="G291" s="6"/>
    </row>
    <row r="292" spans="1:7" ht="135">
      <c r="A292" s="7" t="s">
        <v>8623</v>
      </c>
      <c r="B292" s="7" t="s">
        <v>9446</v>
      </c>
      <c r="C292" s="7" t="s">
        <v>9449</v>
      </c>
      <c r="D292" s="7" t="s">
        <v>9450</v>
      </c>
      <c r="E292" s="7" t="s">
        <v>118</v>
      </c>
      <c r="F292" s="6"/>
      <c r="G292" s="6"/>
    </row>
    <row r="293" spans="1:7" ht="135">
      <c r="A293" s="7" t="s">
        <v>8623</v>
      </c>
      <c r="B293" s="7" t="s">
        <v>9451</v>
      </c>
      <c r="C293" s="7" t="s">
        <v>9447</v>
      </c>
      <c r="D293" s="7" t="s">
        <v>9452</v>
      </c>
      <c r="E293" s="7" t="s">
        <v>118</v>
      </c>
      <c r="F293" s="6"/>
      <c r="G293" s="6"/>
    </row>
    <row r="294" spans="1:7" ht="135">
      <c r="A294" s="7" t="s">
        <v>8623</v>
      </c>
      <c r="B294" s="7" t="s">
        <v>9453</v>
      </c>
      <c r="C294" s="7" t="s">
        <v>9454</v>
      </c>
      <c r="D294" s="7" t="s">
        <v>9455</v>
      </c>
      <c r="E294" s="7" t="s">
        <v>118</v>
      </c>
      <c r="F294" s="6"/>
      <c r="G294" s="6"/>
    </row>
    <row r="295" spans="1:7" ht="135">
      <c r="A295" s="7" t="s">
        <v>8623</v>
      </c>
      <c r="B295" s="7" t="s">
        <v>9456</v>
      </c>
      <c r="C295" s="7" t="s">
        <v>9457</v>
      </c>
      <c r="D295" s="7" t="s">
        <v>9458</v>
      </c>
      <c r="E295" s="7" t="s">
        <v>118</v>
      </c>
      <c r="F295" s="6"/>
      <c r="G295" s="6"/>
    </row>
    <row r="296" spans="1:7" ht="135">
      <c r="A296" s="7" t="s">
        <v>8623</v>
      </c>
      <c r="B296" s="7" t="s">
        <v>9456</v>
      </c>
      <c r="C296" s="7" t="s">
        <v>9459</v>
      </c>
      <c r="D296" s="7" t="s">
        <v>9460</v>
      </c>
      <c r="E296" s="7" t="s">
        <v>118</v>
      </c>
      <c r="F296" s="6"/>
      <c r="G296" s="6"/>
    </row>
    <row r="297" spans="1:7" ht="240">
      <c r="A297" s="7" t="s">
        <v>8623</v>
      </c>
      <c r="B297" s="7" t="s">
        <v>9461</v>
      </c>
      <c r="C297" s="7" t="s">
        <v>9462</v>
      </c>
      <c r="D297" s="7"/>
      <c r="E297" s="7" t="s">
        <v>9463</v>
      </c>
      <c r="F297" s="6"/>
      <c r="G297" s="6"/>
    </row>
    <row r="298" spans="1:7" ht="135">
      <c r="A298" s="7" t="s">
        <v>8623</v>
      </c>
      <c r="B298" s="7" t="s">
        <v>9464</v>
      </c>
      <c r="C298" s="7" t="s">
        <v>9449</v>
      </c>
      <c r="D298" s="7" t="s">
        <v>9465</v>
      </c>
      <c r="E298" s="7" t="s">
        <v>118</v>
      </c>
      <c r="F298" s="6"/>
      <c r="G298" s="6"/>
    </row>
    <row r="299" spans="1:7" ht="255">
      <c r="A299" s="7" t="s">
        <v>8623</v>
      </c>
      <c r="B299" s="7" t="s">
        <v>9466</v>
      </c>
      <c r="C299" s="7" t="s">
        <v>9467</v>
      </c>
      <c r="D299" s="7"/>
      <c r="E299" s="7" t="s">
        <v>1243</v>
      </c>
      <c r="F299" s="6"/>
      <c r="G299" s="6"/>
    </row>
    <row r="300" spans="1:7" ht="135">
      <c r="A300" s="7" t="s">
        <v>8623</v>
      </c>
      <c r="B300" s="7" t="s">
        <v>9468</v>
      </c>
      <c r="C300" s="7" t="s">
        <v>9469</v>
      </c>
      <c r="D300" s="7" t="s">
        <v>9470</v>
      </c>
      <c r="E300" s="7" t="s">
        <v>118</v>
      </c>
      <c r="F300" s="6"/>
      <c r="G300" s="6"/>
    </row>
    <row r="301" spans="1:7" ht="135">
      <c r="A301" s="7" t="s">
        <v>8623</v>
      </c>
      <c r="B301" s="7" t="s">
        <v>9471</v>
      </c>
      <c r="C301" s="7" t="s">
        <v>9472</v>
      </c>
      <c r="D301" s="7" t="s">
        <v>9473</v>
      </c>
      <c r="E301" s="7" t="s">
        <v>118</v>
      </c>
      <c r="F301" s="6"/>
      <c r="G301" s="6"/>
    </row>
    <row r="302" spans="1:7" ht="150">
      <c r="A302" s="7" t="s">
        <v>8623</v>
      </c>
      <c r="B302" s="7" t="s">
        <v>9474</v>
      </c>
      <c r="C302" s="7" t="s">
        <v>9475</v>
      </c>
      <c r="D302" s="7" t="s">
        <v>9476</v>
      </c>
      <c r="E302" s="7" t="s">
        <v>118</v>
      </c>
      <c r="F302" s="6"/>
      <c r="G302" s="6"/>
    </row>
    <row r="303" spans="1:7" ht="165">
      <c r="A303" s="7" t="s">
        <v>8623</v>
      </c>
      <c r="B303" s="7" t="s">
        <v>9477</v>
      </c>
      <c r="C303" s="7" t="s">
        <v>9478</v>
      </c>
      <c r="D303" s="7" t="s">
        <v>9476</v>
      </c>
      <c r="E303" s="7" t="s">
        <v>118</v>
      </c>
      <c r="F303" s="6"/>
      <c r="G303" s="6"/>
    </row>
    <row r="304" spans="1:7" ht="240">
      <c r="A304" s="7" t="s">
        <v>8623</v>
      </c>
      <c r="B304" s="7" t="s">
        <v>9479</v>
      </c>
      <c r="C304" s="7" t="s">
        <v>8629</v>
      </c>
      <c r="D304" s="7" t="s">
        <v>9480</v>
      </c>
      <c r="E304" s="7" t="s">
        <v>8627</v>
      </c>
      <c r="F304" s="6"/>
      <c r="G304" s="6"/>
    </row>
    <row r="305" spans="1:7" ht="240">
      <c r="A305" s="7" t="s">
        <v>8623</v>
      </c>
      <c r="B305" s="7" t="s">
        <v>9481</v>
      </c>
      <c r="C305" s="7" t="s">
        <v>8629</v>
      </c>
      <c r="D305" s="7" t="s">
        <v>9480</v>
      </c>
      <c r="E305" s="7" t="s">
        <v>8627</v>
      </c>
      <c r="F305" s="6"/>
      <c r="G305" s="6"/>
    </row>
    <row r="306" spans="1:7" ht="240">
      <c r="A306" s="7" t="s">
        <v>8623</v>
      </c>
      <c r="B306" s="7" t="s">
        <v>9482</v>
      </c>
      <c r="C306" s="7" t="s">
        <v>9158</v>
      </c>
      <c r="D306" s="7" t="s">
        <v>9483</v>
      </c>
      <c r="E306" s="7" t="s">
        <v>8627</v>
      </c>
      <c r="F306" s="6"/>
      <c r="G306" s="6"/>
    </row>
    <row r="307" spans="1:7" ht="240">
      <c r="A307" s="7" t="s">
        <v>8623</v>
      </c>
      <c r="B307" s="7" t="s">
        <v>9484</v>
      </c>
      <c r="C307" s="7" t="s">
        <v>9250</v>
      </c>
      <c r="D307" s="7" t="s">
        <v>9485</v>
      </c>
      <c r="E307" s="7" t="s">
        <v>8627</v>
      </c>
      <c r="F307" s="6"/>
      <c r="G307" s="6"/>
    </row>
    <row r="308" spans="1:7" ht="240">
      <c r="A308" s="7" t="s">
        <v>8623</v>
      </c>
      <c r="B308" s="7" t="s">
        <v>9486</v>
      </c>
      <c r="C308" s="7" t="s">
        <v>9360</v>
      </c>
      <c r="D308" s="7" t="s">
        <v>9487</v>
      </c>
      <c r="E308" s="7" t="s">
        <v>8627</v>
      </c>
      <c r="F308" s="6"/>
      <c r="G308" s="6"/>
    </row>
    <row r="309" spans="1:7" ht="240">
      <c r="A309" s="7" t="s">
        <v>8623</v>
      </c>
      <c r="B309" s="7" t="s">
        <v>9488</v>
      </c>
      <c r="C309" s="7" t="s">
        <v>9113</v>
      </c>
      <c r="D309" s="7" t="s">
        <v>9489</v>
      </c>
      <c r="E309" s="7" t="s">
        <v>8627</v>
      </c>
      <c r="F309" s="6"/>
      <c r="G309" s="6"/>
    </row>
    <row r="310" spans="1:7" ht="240">
      <c r="A310" s="7" t="s">
        <v>8623</v>
      </c>
      <c r="B310" s="7" t="s">
        <v>9490</v>
      </c>
      <c r="C310" s="7" t="s">
        <v>9164</v>
      </c>
      <c r="D310" s="7" t="s">
        <v>9491</v>
      </c>
      <c r="E310" s="7" t="s">
        <v>8627</v>
      </c>
      <c r="F310" s="6"/>
      <c r="G310" s="6"/>
    </row>
    <row r="311" spans="1:7" ht="240">
      <c r="A311" s="7" t="s">
        <v>8623</v>
      </c>
      <c r="B311" s="7" t="s">
        <v>9492</v>
      </c>
      <c r="C311" s="7" t="s">
        <v>9324</v>
      </c>
      <c r="D311" s="7" t="s">
        <v>9493</v>
      </c>
      <c r="E311" s="7" t="s">
        <v>8627</v>
      </c>
      <c r="F311" s="6"/>
      <c r="G311" s="6"/>
    </row>
    <row r="312" spans="1:7" ht="135">
      <c r="A312" s="7" t="s">
        <v>8623</v>
      </c>
      <c r="B312" s="7" t="s">
        <v>9494</v>
      </c>
      <c r="C312" s="7" t="s">
        <v>9495</v>
      </c>
      <c r="D312" s="7" t="s">
        <v>9496</v>
      </c>
      <c r="E312" s="7" t="s">
        <v>118</v>
      </c>
      <c r="F312" s="6"/>
      <c r="G312" s="6"/>
    </row>
    <row r="313" spans="1:7" ht="135">
      <c r="A313" s="7" t="s">
        <v>8623</v>
      </c>
      <c r="B313" s="7" t="s">
        <v>9497</v>
      </c>
      <c r="C313" s="7" t="s">
        <v>9498</v>
      </c>
      <c r="D313" s="7" t="s">
        <v>9499</v>
      </c>
      <c r="E313" s="7" t="s">
        <v>118</v>
      </c>
      <c r="F313" s="6"/>
      <c r="G313" s="6"/>
    </row>
    <row r="314" spans="1:7" ht="135">
      <c r="A314" s="7" t="s">
        <v>8623</v>
      </c>
      <c r="B314" s="7" t="s">
        <v>9500</v>
      </c>
      <c r="C314" s="7" t="s">
        <v>9501</v>
      </c>
      <c r="D314" s="7" t="s">
        <v>9502</v>
      </c>
      <c r="E314" s="7" t="s">
        <v>118</v>
      </c>
      <c r="F314" s="6"/>
      <c r="G314" s="6"/>
    </row>
    <row r="315" spans="1:7" ht="135">
      <c r="A315" s="7" t="s">
        <v>8623</v>
      </c>
      <c r="B315" s="7" t="s">
        <v>9503</v>
      </c>
      <c r="C315" s="7" t="s">
        <v>9504</v>
      </c>
      <c r="D315" s="7" t="s">
        <v>9505</v>
      </c>
      <c r="E315" s="7" t="s">
        <v>118</v>
      </c>
      <c r="F315" s="6"/>
      <c r="G315" s="6"/>
    </row>
    <row r="316" spans="1:7" ht="135">
      <c r="A316" s="7" t="s">
        <v>8623</v>
      </c>
      <c r="B316" s="7" t="s">
        <v>9506</v>
      </c>
      <c r="C316" s="7" t="s">
        <v>9507</v>
      </c>
      <c r="D316" s="7" t="s">
        <v>9508</v>
      </c>
      <c r="E316" s="7" t="s">
        <v>118</v>
      </c>
      <c r="F316" s="6"/>
      <c r="G316" s="6"/>
    </row>
    <row r="317" spans="1:7" ht="135">
      <c r="A317" s="7" t="s">
        <v>8623</v>
      </c>
      <c r="B317" s="7" t="s">
        <v>9509</v>
      </c>
      <c r="C317" s="7" t="s">
        <v>9510</v>
      </c>
      <c r="D317" s="7" t="s">
        <v>9511</v>
      </c>
      <c r="E317" s="7" t="s">
        <v>118</v>
      </c>
      <c r="F317" s="6"/>
      <c r="G317" s="6"/>
    </row>
    <row r="318" spans="1:7" ht="135">
      <c r="A318" s="7" t="s">
        <v>8623</v>
      </c>
      <c r="B318" s="7" t="s">
        <v>9512</v>
      </c>
      <c r="C318" s="7" t="s">
        <v>9513</v>
      </c>
      <c r="D318" s="7" t="s">
        <v>9514</v>
      </c>
      <c r="E318" s="7" t="s">
        <v>118</v>
      </c>
      <c r="F318" s="6"/>
      <c r="G318" s="6"/>
    </row>
    <row r="319" spans="1:7" ht="135">
      <c r="A319" s="7" t="s">
        <v>8623</v>
      </c>
      <c r="B319" s="7" t="s">
        <v>9515</v>
      </c>
      <c r="C319" s="7" t="s">
        <v>9516</v>
      </c>
      <c r="D319" s="7" t="s">
        <v>9517</v>
      </c>
      <c r="E319" s="7" t="s">
        <v>118</v>
      </c>
      <c r="F319" s="6"/>
      <c r="G319" s="6"/>
    </row>
    <row r="320" spans="1:7" ht="135">
      <c r="A320" s="7" t="s">
        <v>8623</v>
      </c>
      <c r="B320" s="7" t="s">
        <v>9518</v>
      </c>
      <c r="C320" s="7" t="s">
        <v>9501</v>
      </c>
      <c r="D320" s="7" t="s">
        <v>9519</v>
      </c>
      <c r="E320" s="7" t="s">
        <v>118</v>
      </c>
      <c r="F320" s="6"/>
      <c r="G320" s="6"/>
    </row>
    <row r="321" spans="1:7" ht="135">
      <c r="A321" s="7" t="s">
        <v>8623</v>
      </c>
      <c r="B321" s="7" t="s">
        <v>9520</v>
      </c>
      <c r="C321" s="7" t="s">
        <v>9521</v>
      </c>
      <c r="D321" s="7" t="s">
        <v>9508</v>
      </c>
      <c r="E321" s="7" t="s">
        <v>118</v>
      </c>
      <c r="F321" s="6"/>
      <c r="G321" s="6"/>
    </row>
    <row r="322" spans="1:7" ht="135">
      <c r="A322" s="7" t="s">
        <v>8623</v>
      </c>
      <c r="B322" s="7" t="s">
        <v>9522</v>
      </c>
      <c r="C322" s="7" t="s">
        <v>9523</v>
      </c>
      <c r="D322" s="7" t="s">
        <v>9524</v>
      </c>
      <c r="E322" s="7" t="s">
        <v>118</v>
      </c>
      <c r="F322" s="6"/>
      <c r="G322" s="6"/>
    </row>
    <row r="323" spans="1:7" ht="135">
      <c r="A323" s="7" t="s">
        <v>8623</v>
      </c>
      <c r="B323" s="7" t="s">
        <v>9525</v>
      </c>
      <c r="C323" s="7" t="s">
        <v>9526</v>
      </c>
      <c r="D323" s="7" t="s">
        <v>9527</v>
      </c>
      <c r="E323" s="7" t="s">
        <v>118</v>
      </c>
      <c r="F323" s="6"/>
      <c r="G323" s="6"/>
    </row>
    <row r="324" spans="1:7" ht="135">
      <c r="A324" s="7" t="s">
        <v>8623</v>
      </c>
      <c r="B324" s="7" t="s">
        <v>9528</v>
      </c>
      <c r="C324" s="7" t="s">
        <v>9529</v>
      </c>
      <c r="D324" s="7" t="s">
        <v>9530</v>
      </c>
      <c r="E324" s="7" t="s">
        <v>118</v>
      </c>
      <c r="F324" s="6"/>
      <c r="G324" s="6"/>
    </row>
    <row r="325" spans="1:7" ht="135">
      <c r="A325" s="7" t="s">
        <v>8623</v>
      </c>
      <c r="B325" s="7" t="s">
        <v>9531</v>
      </c>
      <c r="C325" s="7" t="s">
        <v>9532</v>
      </c>
      <c r="D325" s="7" t="s">
        <v>9533</v>
      </c>
      <c r="E325" s="7" t="s">
        <v>118</v>
      </c>
      <c r="F325" s="6"/>
      <c r="G325" s="6"/>
    </row>
    <row r="326" spans="1:7" ht="150">
      <c r="A326" s="7" t="s">
        <v>8623</v>
      </c>
      <c r="B326" s="7" t="s">
        <v>9534</v>
      </c>
      <c r="C326" s="7" t="s">
        <v>9535</v>
      </c>
      <c r="D326" s="7" t="s">
        <v>9536</v>
      </c>
      <c r="E326" s="7" t="s">
        <v>118</v>
      </c>
      <c r="F326" s="6"/>
      <c r="G326" s="6"/>
    </row>
    <row r="327" spans="1:7" ht="150">
      <c r="A327" s="7" t="s">
        <v>8623</v>
      </c>
      <c r="B327" s="7" t="s">
        <v>9537</v>
      </c>
      <c r="C327" s="7" t="s">
        <v>9538</v>
      </c>
      <c r="D327" s="7" t="s">
        <v>9530</v>
      </c>
      <c r="E327" s="7" t="s">
        <v>118</v>
      </c>
      <c r="F327" s="6"/>
      <c r="G327" s="6"/>
    </row>
    <row r="328" spans="1:7" ht="150">
      <c r="A328" s="7" t="s">
        <v>8623</v>
      </c>
      <c r="B328" s="7" t="s">
        <v>9539</v>
      </c>
      <c r="C328" s="7" t="s">
        <v>9540</v>
      </c>
      <c r="D328" s="7" t="s">
        <v>9541</v>
      </c>
      <c r="E328" s="7" t="s">
        <v>118</v>
      </c>
      <c r="F328" s="6"/>
      <c r="G328" s="6"/>
    </row>
    <row r="329" spans="1:7" ht="150">
      <c r="A329" s="7" t="s">
        <v>8623</v>
      </c>
      <c r="B329" s="7" t="s">
        <v>9542</v>
      </c>
      <c r="C329" s="7" t="s">
        <v>9543</v>
      </c>
      <c r="D329" s="7" t="s">
        <v>9473</v>
      </c>
      <c r="E329" s="7" t="s">
        <v>118</v>
      </c>
      <c r="F329" s="6"/>
      <c r="G329" s="6"/>
    </row>
    <row r="330" spans="1:7" ht="150">
      <c r="A330" s="7" t="s">
        <v>8623</v>
      </c>
      <c r="B330" s="7" t="s">
        <v>9544</v>
      </c>
      <c r="C330" s="7" t="s">
        <v>9545</v>
      </c>
      <c r="D330" s="7" t="s">
        <v>9546</v>
      </c>
      <c r="E330" s="7" t="s">
        <v>118</v>
      </c>
      <c r="F330" s="6"/>
      <c r="G330" s="6"/>
    </row>
    <row r="331" spans="1:7" ht="150">
      <c r="A331" s="7" t="s">
        <v>8623</v>
      </c>
      <c r="B331" s="7" t="s">
        <v>9547</v>
      </c>
      <c r="C331" s="7" t="s">
        <v>9548</v>
      </c>
      <c r="D331" s="7" t="s">
        <v>9549</v>
      </c>
      <c r="E331" s="7" t="s">
        <v>118</v>
      </c>
      <c r="F331" s="6"/>
      <c r="G331" s="6"/>
    </row>
    <row r="332" spans="1:7" ht="150">
      <c r="A332" s="7" t="s">
        <v>8623</v>
      </c>
      <c r="B332" s="7" t="s">
        <v>9550</v>
      </c>
      <c r="C332" s="7" t="s">
        <v>9551</v>
      </c>
      <c r="D332" s="7" t="s">
        <v>8778</v>
      </c>
      <c r="E332" s="7" t="s">
        <v>118</v>
      </c>
      <c r="F332" s="6"/>
      <c r="G332" s="6"/>
    </row>
    <row r="333" spans="1:7" ht="150">
      <c r="A333" s="7" t="s">
        <v>8623</v>
      </c>
      <c r="B333" s="7" t="s">
        <v>9552</v>
      </c>
      <c r="C333" s="7" t="s">
        <v>9553</v>
      </c>
      <c r="D333" s="7" t="s">
        <v>8786</v>
      </c>
      <c r="E333" s="7" t="s">
        <v>118</v>
      </c>
      <c r="F333" s="6"/>
      <c r="G333" s="6"/>
    </row>
    <row r="334" spans="1:7" ht="150">
      <c r="A334" s="7" t="s">
        <v>8623</v>
      </c>
      <c r="B334" s="7" t="s">
        <v>9554</v>
      </c>
      <c r="C334" s="7" t="s">
        <v>9555</v>
      </c>
      <c r="D334" s="7" t="s">
        <v>9556</v>
      </c>
      <c r="E334" s="7" t="s">
        <v>118</v>
      </c>
      <c r="F334" s="6"/>
      <c r="G334" s="6"/>
    </row>
    <row r="335" spans="1:7" ht="150">
      <c r="A335" s="7" t="s">
        <v>8623</v>
      </c>
      <c r="B335" s="7" t="s">
        <v>9557</v>
      </c>
      <c r="C335" s="7" t="s">
        <v>9558</v>
      </c>
      <c r="D335" s="7" t="s">
        <v>9559</v>
      </c>
      <c r="E335" s="7" t="s">
        <v>118</v>
      </c>
      <c r="F335" s="6"/>
      <c r="G335" s="6"/>
    </row>
    <row r="336" spans="1:7" ht="150">
      <c r="A336" s="7" t="s">
        <v>8623</v>
      </c>
      <c r="B336" s="7" t="s">
        <v>9560</v>
      </c>
      <c r="C336" s="7" t="s">
        <v>9561</v>
      </c>
      <c r="D336" s="7" t="s">
        <v>9562</v>
      </c>
      <c r="E336" s="7" t="s">
        <v>118</v>
      </c>
      <c r="F336" s="6"/>
      <c r="G336" s="6"/>
    </row>
    <row r="337" spans="1:7" ht="150">
      <c r="A337" s="7" t="s">
        <v>8623</v>
      </c>
      <c r="B337" s="7" t="s">
        <v>9563</v>
      </c>
      <c r="C337" s="7" t="s">
        <v>9564</v>
      </c>
      <c r="D337" s="7" t="s">
        <v>9565</v>
      </c>
      <c r="E337" s="7" t="s">
        <v>118</v>
      </c>
      <c r="F337" s="6"/>
      <c r="G337" s="6"/>
    </row>
    <row r="338" spans="1:7" ht="150">
      <c r="A338" s="7" t="s">
        <v>8623</v>
      </c>
      <c r="B338" s="7" t="s">
        <v>9566</v>
      </c>
      <c r="C338" s="7" t="s">
        <v>9567</v>
      </c>
      <c r="D338" s="7" t="s">
        <v>9568</v>
      </c>
      <c r="E338" s="7" t="s">
        <v>118</v>
      </c>
      <c r="F338" s="6"/>
      <c r="G338" s="6"/>
    </row>
    <row r="339" spans="1:7" ht="150">
      <c r="A339" s="7" t="s">
        <v>8623</v>
      </c>
      <c r="B339" s="7" t="s">
        <v>9569</v>
      </c>
      <c r="C339" s="7" t="s">
        <v>9570</v>
      </c>
      <c r="D339" s="7" t="s">
        <v>9571</v>
      </c>
      <c r="E339" s="7" t="s">
        <v>118</v>
      </c>
      <c r="F339" s="6"/>
      <c r="G339" s="6"/>
    </row>
    <row r="340" spans="1:7" ht="150">
      <c r="A340" s="7" t="s">
        <v>8623</v>
      </c>
      <c r="B340" s="7" t="s">
        <v>9572</v>
      </c>
      <c r="C340" s="7" t="s">
        <v>9573</v>
      </c>
      <c r="D340" s="7" t="s">
        <v>9574</v>
      </c>
      <c r="E340" s="7" t="s">
        <v>118</v>
      </c>
      <c r="F340" s="6"/>
      <c r="G340" s="6"/>
    </row>
    <row r="341" spans="1:7" ht="150">
      <c r="A341" s="7" t="s">
        <v>8623</v>
      </c>
      <c r="B341" s="7" t="s">
        <v>9575</v>
      </c>
      <c r="C341" s="7" t="s">
        <v>9576</v>
      </c>
      <c r="D341" s="7" t="s">
        <v>9577</v>
      </c>
      <c r="E341" s="7" t="s">
        <v>118</v>
      </c>
      <c r="F341" s="6"/>
      <c r="G341" s="6"/>
    </row>
    <row r="342" spans="1:7" ht="150">
      <c r="A342" s="7" t="s">
        <v>8623</v>
      </c>
      <c r="B342" s="7" t="s">
        <v>9578</v>
      </c>
      <c r="C342" s="7" t="s">
        <v>9579</v>
      </c>
      <c r="D342" s="7" t="s">
        <v>9580</v>
      </c>
      <c r="E342" s="7" t="s">
        <v>118</v>
      </c>
      <c r="F342" s="6"/>
      <c r="G342" s="6"/>
    </row>
    <row r="343" spans="1:7" ht="150">
      <c r="A343" s="7" t="s">
        <v>8623</v>
      </c>
      <c r="B343" s="7" t="s">
        <v>9581</v>
      </c>
      <c r="C343" s="7" t="s">
        <v>9582</v>
      </c>
      <c r="D343" s="7" t="s">
        <v>9583</v>
      </c>
      <c r="E343" s="7" t="s">
        <v>118</v>
      </c>
      <c r="F343" s="6"/>
      <c r="G343" s="6"/>
    </row>
    <row r="344" spans="1:7" ht="150">
      <c r="A344" s="7" t="s">
        <v>8623</v>
      </c>
      <c r="B344" s="7" t="s">
        <v>9584</v>
      </c>
      <c r="C344" s="7" t="s">
        <v>9582</v>
      </c>
      <c r="D344" s="7" t="s">
        <v>8751</v>
      </c>
      <c r="E344" s="7" t="s">
        <v>118</v>
      </c>
      <c r="F344" s="6"/>
      <c r="G344" s="6"/>
    </row>
    <row r="345" spans="1:7" ht="150">
      <c r="A345" s="7" t="s">
        <v>8623</v>
      </c>
      <c r="B345" s="7" t="s">
        <v>9585</v>
      </c>
      <c r="C345" s="7" t="s">
        <v>9586</v>
      </c>
      <c r="D345" s="7" t="s">
        <v>9587</v>
      </c>
      <c r="E345" s="7" t="s">
        <v>118</v>
      </c>
      <c r="F345" s="6"/>
      <c r="G345" s="6"/>
    </row>
    <row r="346" spans="1:7" ht="150">
      <c r="A346" s="7" t="s">
        <v>8623</v>
      </c>
      <c r="B346" s="7" t="s">
        <v>9588</v>
      </c>
      <c r="C346" s="7" t="s">
        <v>9589</v>
      </c>
      <c r="D346" s="7" t="s">
        <v>9590</v>
      </c>
      <c r="E346" s="7" t="s">
        <v>118</v>
      </c>
      <c r="F346" s="6"/>
      <c r="G346" s="6"/>
    </row>
    <row r="347" spans="1:7" ht="150">
      <c r="A347" s="7" t="s">
        <v>8623</v>
      </c>
      <c r="B347" s="7" t="s">
        <v>9591</v>
      </c>
      <c r="C347" s="7" t="s">
        <v>9592</v>
      </c>
      <c r="D347" s="7" t="s">
        <v>9593</v>
      </c>
      <c r="E347" s="7" t="s">
        <v>118</v>
      </c>
      <c r="F347" s="6"/>
      <c r="G347" s="6"/>
    </row>
    <row r="348" spans="1:7" ht="150">
      <c r="A348" s="7" t="s">
        <v>8623</v>
      </c>
      <c r="B348" s="7" t="s">
        <v>9594</v>
      </c>
      <c r="C348" s="7" t="s">
        <v>8629</v>
      </c>
      <c r="D348" s="7" t="s">
        <v>8708</v>
      </c>
      <c r="E348" s="7" t="s">
        <v>118</v>
      </c>
      <c r="F348" s="6"/>
      <c r="G348" s="6"/>
    </row>
    <row r="349" spans="1:7" ht="150">
      <c r="A349" s="7" t="s">
        <v>8623</v>
      </c>
      <c r="B349" s="7" t="s">
        <v>9595</v>
      </c>
      <c r="C349" s="7" t="s">
        <v>9596</v>
      </c>
      <c r="D349" s="7" t="s">
        <v>9597</v>
      </c>
      <c r="E349" s="7" t="s">
        <v>118</v>
      </c>
      <c r="F349" s="6"/>
      <c r="G349" s="6"/>
    </row>
    <row r="350" spans="1:7" ht="150">
      <c r="A350" s="7" t="s">
        <v>8623</v>
      </c>
      <c r="B350" s="7" t="s">
        <v>9598</v>
      </c>
      <c r="C350" s="7" t="s">
        <v>9599</v>
      </c>
      <c r="D350" s="7" t="s">
        <v>9600</v>
      </c>
      <c r="E350" s="7" t="s">
        <v>118</v>
      </c>
      <c r="F350" s="6"/>
      <c r="G350" s="6"/>
    </row>
    <row r="351" spans="1:7" ht="150">
      <c r="A351" s="7" t="s">
        <v>8623</v>
      </c>
      <c r="B351" s="7" t="s">
        <v>9601</v>
      </c>
      <c r="C351" s="7" t="s">
        <v>9602</v>
      </c>
      <c r="D351" s="7" t="s">
        <v>9603</v>
      </c>
      <c r="E351" s="7" t="s">
        <v>118</v>
      </c>
      <c r="F351" s="6"/>
      <c r="G351" s="6"/>
    </row>
    <row r="352" spans="1:7" ht="150">
      <c r="A352" s="7" t="s">
        <v>8623</v>
      </c>
      <c r="B352" s="7" t="s">
        <v>9604</v>
      </c>
      <c r="C352" s="7" t="s">
        <v>9605</v>
      </c>
      <c r="D352" s="7" t="s">
        <v>9519</v>
      </c>
      <c r="E352" s="7" t="s">
        <v>118</v>
      </c>
      <c r="F352" s="6"/>
      <c r="G352" s="6"/>
    </row>
    <row r="353" spans="1:7" ht="150">
      <c r="A353" s="7" t="s">
        <v>8623</v>
      </c>
      <c r="B353" s="7" t="s">
        <v>9606</v>
      </c>
      <c r="C353" s="7" t="s">
        <v>9607</v>
      </c>
      <c r="D353" s="7" t="s">
        <v>9519</v>
      </c>
      <c r="E353" s="7" t="s">
        <v>118</v>
      </c>
      <c r="F353" s="6"/>
      <c r="G353" s="6"/>
    </row>
    <row r="354" spans="1:7" ht="150">
      <c r="A354" s="7" t="s">
        <v>8623</v>
      </c>
      <c r="B354" s="7" t="s">
        <v>9608</v>
      </c>
      <c r="C354" s="7" t="s">
        <v>9609</v>
      </c>
      <c r="D354" s="7" t="s">
        <v>9519</v>
      </c>
      <c r="E354" s="7" t="s">
        <v>118</v>
      </c>
      <c r="F354" s="6"/>
      <c r="G354" s="6"/>
    </row>
    <row r="355" spans="1:7" ht="150">
      <c r="A355" s="7" t="s">
        <v>8623</v>
      </c>
      <c r="B355" s="7" t="s">
        <v>9610</v>
      </c>
      <c r="C355" s="7" t="s">
        <v>9611</v>
      </c>
      <c r="D355" s="7" t="s">
        <v>9612</v>
      </c>
      <c r="E355" s="7" t="s">
        <v>118</v>
      </c>
      <c r="F355" s="6"/>
      <c r="G355" s="6"/>
    </row>
    <row r="356" spans="1:7" ht="150">
      <c r="A356" s="7" t="s">
        <v>8623</v>
      </c>
      <c r="B356" s="7" t="s">
        <v>9613</v>
      </c>
      <c r="C356" s="7" t="s">
        <v>9614</v>
      </c>
      <c r="D356" s="7" t="s">
        <v>9615</v>
      </c>
      <c r="E356" s="7" t="s">
        <v>118</v>
      </c>
      <c r="F356" s="6"/>
      <c r="G356" s="6"/>
    </row>
    <row r="357" spans="1:7" ht="150">
      <c r="A357" s="7" t="s">
        <v>8623</v>
      </c>
      <c r="B357" s="7" t="s">
        <v>9616</v>
      </c>
      <c r="C357" s="7" t="s">
        <v>9617</v>
      </c>
      <c r="D357" s="7" t="s">
        <v>9618</v>
      </c>
      <c r="E357" s="7" t="s">
        <v>118</v>
      </c>
      <c r="F357" s="6"/>
      <c r="G357" s="6"/>
    </row>
    <row r="358" spans="1:7" ht="150">
      <c r="A358" s="7" t="s">
        <v>8623</v>
      </c>
      <c r="B358" s="7" t="s">
        <v>9619</v>
      </c>
      <c r="C358" s="7" t="s">
        <v>9620</v>
      </c>
      <c r="D358" s="7" t="s">
        <v>9621</v>
      </c>
      <c r="E358" s="7" t="s">
        <v>118</v>
      </c>
      <c r="F358" s="6"/>
      <c r="G358" s="6"/>
    </row>
    <row r="359" spans="1:7" ht="150">
      <c r="A359" s="7" t="s">
        <v>8623</v>
      </c>
      <c r="B359" s="7" t="s">
        <v>9622</v>
      </c>
      <c r="C359" s="7" t="s">
        <v>9623</v>
      </c>
      <c r="D359" s="7" t="s">
        <v>9624</v>
      </c>
      <c r="E359" s="7" t="s">
        <v>118</v>
      </c>
      <c r="F359" s="6"/>
      <c r="G359" s="6"/>
    </row>
    <row r="360" spans="1:7" ht="150">
      <c r="A360" s="7" t="s">
        <v>8623</v>
      </c>
      <c r="B360" s="7" t="s">
        <v>9625</v>
      </c>
      <c r="C360" s="7" t="s">
        <v>9626</v>
      </c>
      <c r="D360" s="7" t="s">
        <v>9627</v>
      </c>
      <c r="E360" s="7" t="s">
        <v>118</v>
      </c>
      <c r="F360" s="6"/>
      <c r="G360" s="6"/>
    </row>
    <row r="361" spans="1:7" ht="150">
      <c r="A361" s="7" t="s">
        <v>8623</v>
      </c>
      <c r="B361" s="7" t="s">
        <v>9628</v>
      </c>
      <c r="C361" s="7" t="s">
        <v>9629</v>
      </c>
      <c r="D361" s="7" t="s">
        <v>9630</v>
      </c>
      <c r="E361" s="7" t="s">
        <v>118</v>
      </c>
      <c r="F361" s="6"/>
      <c r="G361" s="6"/>
    </row>
    <row r="362" spans="1:7" ht="150">
      <c r="A362" s="7" t="s">
        <v>8623</v>
      </c>
      <c r="B362" s="7" t="s">
        <v>9631</v>
      </c>
      <c r="C362" s="7" t="s">
        <v>9632</v>
      </c>
      <c r="D362" s="7" t="s">
        <v>9633</v>
      </c>
      <c r="E362" s="7" t="s">
        <v>118</v>
      </c>
      <c r="F362" s="6"/>
      <c r="G362" s="6"/>
    </row>
    <row r="363" spans="1:7" ht="150">
      <c r="A363" s="7" t="s">
        <v>8623</v>
      </c>
      <c r="B363" s="7" t="s">
        <v>9631</v>
      </c>
      <c r="C363" s="7" t="s">
        <v>9632</v>
      </c>
      <c r="D363" s="7" t="s">
        <v>9530</v>
      </c>
      <c r="E363" s="7" t="s">
        <v>118</v>
      </c>
      <c r="F363" s="6"/>
      <c r="G363" s="6"/>
    </row>
    <row r="364" spans="1:7" ht="150">
      <c r="A364" s="7" t="s">
        <v>8623</v>
      </c>
      <c r="B364" s="7" t="s">
        <v>9634</v>
      </c>
      <c r="C364" s="7" t="s">
        <v>9635</v>
      </c>
      <c r="D364" s="7" t="s">
        <v>9580</v>
      </c>
      <c r="E364" s="7" t="s">
        <v>118</v>
      </c>
      <c r="F364" s="6"/>
      <c r="G364" s="6"/>
    </row>
    <row r="365" spans="1:7" ht="150">
      <c r="A365" s="7" t="s">
        <v>8623</v>
      </c>
      <c r="B365" s="7" t="s">
        <v>9636</v>
      </c>
      <c r="C365" s="7" t="s">
        <v>9637</v>
      </c>
      <c r="D365" s="7" t="s">
        <v>9580</v>
      </c>
      <c r="E365" s="7" t="s">
        <v>118</v>
      </c>
      <c r="F365" s="6"/>
      <c r="G365" s="6"/>
    </row>
    <row r="366" spans="1:7" ht="150">
      <c r="A366" s="7" t="s">
        <v>8623</v>
      </c>
      <c r="B366" s="7" t="s">
        <v>9638</v>
      </c>
      <c r="C366" s="7" t="s">
        <v>9639</v>
      </c>
      <c r="D366" s="7" t="s">
        <v>9640</v>
      </c>
      <c r="E366" s="7" t="s">
        <v>118</v>
      </c>
      <c r="F366" s="6"/>
      <c r="G366" s="6"/>
    </row>
    <row r="367" spans="1:7" ht="150">
      <c r="A367" s="7" t="s">
        <v>8623</v>
      </c>
      <c r="B367" s="7" t="s">
        <v>9641</v>
      </c>
      <c r="C367" s="7" t="s">
        <v>9642</v>
      </c>
      <c r="D367" s="7" t="s">
        <v>9643</v>
      </c>
      <c r="E367" s="7" t="s">
        <v>118</v>
      </c>
      <c r="F367" s="6"/>
      <c r="G367" s="6"/>
    </row>
    <row r="368" spans="1:7" ht="150">
      <c r="A368" s="7" t="s">
        <v>8623</v>
      </c>
      <c r="B368" s="7" t="s">
        <v>9644</v>
      </c>
      <c r="C368" s="7" t="s">
        <v>9645</v>
      </c>
      <c r="D368" s="7" t="s">
        <v>9439</v>
      </c>
      <c r="E368" s="7" t="s">
        <v>118</v>
      </c>
      <c r="F368" s="6"/>
      <c r="G368" s="6"/>
    </row>
    <row r="369" spans="1:7" ht="165">
      <c r="A369" s="7" t="s">
        <v>8623</v>
      </c>
      <c r="B369" s="7" t="s">
        <v>9646</v>
      </c>
      <c r="C369" s="7" t="s">
        <v>9647</v>
      </c>
      <c r="D369" s="7" t="s">
        <v>9648</v>
      </c>
      <c r="E369" s="7" t="s">
        <v>118</v>
      </c>
      <c r="F369" s="6"/>
      <c r="G369" s="6"/>
    </row>
    <row r="370" spans="1:7" ht="150">
      <c r="A370" s="7" t="s">
        <v>8623</v>
      </c>
      <c r="B370" s="7" t="s">
        <v>9649</v>
      </c>
      <c r="C370" s="7" t="s">
        <v>9650</v>
      </c>
      <c r="D370" s="7" t="s">
        <v>9536</v>
      </c>
      <c r="E370" s="7" t="s">
        <v>118</v>
      </c>
      <c r="F370" s="6"/>
      <c r="G370" s="6"/>
    </row>
    <row r="371" spans="1:7" ht="150">
      <c r="A371" s="7" t="s">
        <v>8623</v>
      </c>
      <c r="B371" s="7" t="s">
        <v>9651</v>
      </c>
      <c r="C371" s="7" t="s">
        <v>9652</v>
      </c>
      <c r="D371" s="7" t="s">
        <v>9653</v>
      </c>
      <c r="E371" s="7" t="s">
        <v>118</v>
      </c>
      <c r="F371" s="6"/>
      <c r="G371" s="6"/>
    </row>
    <row r="372" spans="1:7" ht="150">
      <c r="A372" s="7" t="s">
        <v>8623</v>
      </c>
      <c r="B372" s="7" t="s">
        <v>9654</v>
      </c>
      <c r="C372" s="7" t="s">
        <v>9655</v>
      </c>
      <c r="D372" s="7" t="s">
        <v>9656</v>
      </c>
      <c r="E372" s="7" t="s">
        <v>118</v>
      </c>
      <c r="F372" s="6"/>
      <c r="G372" s="6"/>
    </row>
    <row r="373" spans="1:7" ht="150">
      <c r="A373" s="7" t="s">
        <v>8623</v>
      </c>
      <c r="B373" s="7" t="s">
        <v>9657</v>
      </c>
      <c r="C373" s="7" t="s">
        <v>9658</v>
      </c>
      <c r="D373" s="7" t="s">
        <v>9659</v>
      </c>
      <c r="E373" s="7" t="s">
        <v>118</v>
      </c>
      <c r="F373" s="6"/>
      <c r="G373" s="6"/>
    </row>
    <row r="374" spans="1:7" ht="150">
      <c r="A374" s="7" t="s">
        <v>8623</v>
      </c>
      <c r="B374" s="7" t="s">
        <v>9660</v>
      </c>
      <c r="C374" s="7" t="s">
        <v>9661</v>
      </c>
      <c r="D374" s="7" t="s">
        <v>9659</v>
      </c>
      <c r="E374" s="7" t="s">
        <v>118</v>
      </c>
      <c r="F374" s="6"/>
      <c r="G374" s="6"/>
    </row>
    <row r="375" spans="1:7" ht="150">
      <c r="A375" s="7" t="s">
        <v>8623</v>
      </c>
      <c r="B375" s="7" t="s">
        <v>9662</v>
      </c>
      <c r="C375" s="7" t="s">
        <v>9663</v>
      </c>
      <c r="D375" s="7" t="s">
        <v>9630</v>
      </c>
      <c r="E375" s="7" t="s">
        <v>118</v>
      </c>
      <c r="F375" s="6"/>
      <c r="G375" s="6"/>
    </row>
    <row r="376" spans="1:7" ht="150">
      <c r="A376" s="7" t="s">
        <v>8623</v>
      </c>
      <c r="B376" s="7" t="s">
        <v>9664</v>
      </c>
      <c r="C376" s="7" t="s">
        <v>9665</v>
      </c>
      <c r="D376" s="7" t="s">
        <v>9666</v>
      </c>
      <c r="E376" s="7" t="s">
        <v>118</v>
      </c>
      <c r="F376" s="6"/>
      <c r="G376" s="6"/>
    </row>
    <row r="377" spans="1:7" ht="150">
      <c r="A377" s="7" t="s">
        <v>8623</v>
      </c>
      <c r="B377" s="7" t="s">
        <v>9667</v>
      </c>
      <c r="C377" s="7" t="s">
        <v>9668</v>
      </c>
      <c r="D377" s="7" t="s">
        <v>9659</v>
      </c>
      <c r="E377" s="7" t="s">
        <v>118</v>
      </c>
      <c r="F377" s="6"/>
      <c r="G377" s="6"/>
    </row>
    <row r="378" spans="1:7" ht="150">
      <c r="A378" s="7" t="s">
        <v>8623</v>
      </c>
      <c r="B378" s="7" t="s">
        <v>9669</v>
      </c>
      <c r="C378" s="7" t="s">
        <v>9670</v>
      </c>
      <c r="D378" s="7" t="s">
        <v>9671</v>
      </c>
      <c r="E378" s="7" t="s">
        <v>118</v>
      </c>
      <c r="F378" s="6"/>
      <c r="G378" s="6"/>
    </row>
    <row r="379" spans="1:7" ht="150">
      <c r="A379" s="7" t="s">
        <v>8623</v>
      </c>
      <c r="B379" s="7" t="s">
        <v>9672</v>
      </c>
      <c r="C379" s="7" t="s">
        <v>9673</v>
      </c>
      <c r="D379" s="7" t="s">
        <v>9674</v>
      </c>
      <c r="E379" s="7" t="s">
        <v>118</v>
      </c>
      <c r="F379" s="6"/>
      <c r="G379" s="6"/>
    </row>
    <row r="380" spans="1:7" ht="150">
      <c r="A380" s="7" t="s">
        <v>8623</v>
      </c>
      <c r="B380" s="7" t="s">
        <v>9675</v>
      </c>
      <c r="C380" s="7" t="s">
        <v>9676</v>
      </c>
      <c r="D380" s="7" t="s">
        <v>9671</v>
      </c>
      <c r="E380" s="7" t="s">
        <v>118</v>
      </c>
      <c r="F380" s="6"/>
      <c r="G380" s="6"/>
    </row>
    <row r="381" spans="1:7" ht="150">
      <c r="A381" s="7" t="s">
        <v>8623</v>
      </c>
      <c r="B381" s="7" t="s">
        <v>9677</v>
      </c>
      <c r="C381" s="7" t="s">
        <v>9678</v>
      </c>
      <c r="D381" s="7" t="s">
        <v>9679</v>
      </c>
      <c r="E381" s="7" t="s">
        <v>118</v>
      </c>
      <c r="F381" s="6"/>
      <c r="G381" s="6"/>
    </row>
    <row r="382" spans="1:7" ht="150">
      <c r="A382" s="7" t="s">
        <v>8623</v>
      </c>
      <c r="B382" s="7" t="s">
        <v>9680</v>
      </c>
      <c r="C382" s="7" t="s">
        <v>9681</v>
      </c>
      <c r="D382" s="7" t="s">
        <v>9603</v>
      </c>
      <c r="E382" s="7" t="s">
        <v>118</v>
      </c>
      <c r="F382" s="6"/>
      <c r="G382" s="6"/>
    </row>
    <row r="383" spans="1:7" ht="150">
      <c r="A383" s="7" t="s">
        <v>8623</v>
      </c>
      <c r="B383" s="7" t="s">
        <v>9682</v>
      </c>
      <c r="C383" s="7" t="s">
        <v>9683</v>
      </c>
      <c r="D383" s="7" t="s">
        <v>9643</v>
      </c>
      <c r="E383" s="7" t="s">
        <v>118</v>
      </c>
      <c r="F383" s="6"/>
      <c r="G383" s="6"/>
    </row>
    <row r="384" spans="1:7" ht="150">
      <c r="A384" s="7" t="s">
        <v>8623</v>
      </c>
      <c r="B384" s="7" t="s">
        <v>9684</v>
      </c>
      <c r="C384" s="7" t="s">
        <v>9685</v>
      </c>
      <c r="D384" s="7" t="s">
        <v>9590</v>
      </c>
      <c r="E384" s="7" t="s">
        <v>118</v>
      </c>
      <c r="F384" s="6"/>
      <c r="G384" s="6"/>
    </row>
    <row r="385" spans="1:7" ht="150">
      <c r="A385" s="7" t="s">
        <v>8623</v>
      </c>
      <c r="B385" s="7" t="s">
        <v>9686</v>
      </c>
      <c r="C385" s="7" t="s">
        <v>9687</v>
      </c>
      <c r="D385" s="7"/>
      <c r="E385" s="7" t="s">
        <v>118</v>
      </c>
      <c r="F385" s="6"/>
      <c r="G385" s="6"/>
    </row>
    <row r="386" spans="1:7" ht="150">
      <c r="A386" s="7" t="s">
        <v>8623</v>
      </c>
      <c r="B386" s="7" t="s">
        <v>9688</v>
      </c>
      <c r="C386" s="7" t="s">
        <v>9689</v>
      </c>
      <c r="D386" s="7" t="s">
        <v>9603</v>
      </c>
      <c r="E386" s="7" t="s">
        <v>118</v>
      </c>
      <c r="F386" s="6"/>
      <c r="G386" s="6"/>
    </row>
    <row r="387" spans="1:7" ht="150">
      <c r="A387" s="7" t="s">
        <v>8623</v>
      </c>
      <c r="B387" s="7" t="s">
        <v>9690</v>
      </c>
      <c r="C387" s="7" t="s">
        <v>9691</v>
      </c>
      <c r="D387" s="7" t="s">
        <v>9603</v>
      </c>
      <c r="E387" s="7" t="s">
        <v>118</v>
      </c>
      <c r="F387" s="6"/>
      <c r="G387" s="6"/>
    </row>
    <row r="388" spans="1:7" ht="150">
      <c r="A388" s="7" t="s">
        <v>8623</v>
      </c>
      <c r="B388" s="7" t="s">
        <v>9692</v>
      </c>
      <c r="C388" s="7" t="s">
        <v>9693</v>
      </c>
      <c r="D388" s="7"/>
      <c r="E388" s="7" t="s">
        <v>118</v>
      </c>
      <c r="F388" s="6"/>
      <c r="G388" s="6"/>
    </row>
    <row r="389" spans="1:7" ht="150">
      <c r="A389" s="7" t="s">
        <v>8623</v>
      </c>
      <c r="B389" s="7" t="s">
        <v>9694</v>
      </c>
      <c r="C389" s="7" t="s">
        <v>9695</v>
      </c>
      <c r="D389" s="7" t="s">
        <v>9696</v>
      </c>
      <c r="E389" s="7" t="s">
        <v>118</v>
      </c>
      <c r="F389" s="6"/>
      <c r="G389" s="6"/>
    </row>
    <row r="390" spans="1:7" ht="150">
      <c r="A390" s="7" t="s">
        <v>8623</v>
      </c>
      <c r="B390" s="7" t="s">
        <v>9697</v>
      </c>
      <c r="C390" s="7" t="s">
        <v>9698</v>
      </c>
      <c r="D390" s="7" t="s">
        <v>9656</v>
      </c>
      <c r="E390" s="7" t="s">
        <v>118</v>
      </c>
      <c r="F390" s="6"/>
      <c r="G390" s="6"/>
    </row>
    <row r="391" spans="1:7" ht="150">
      <c r="A391" s="7" t="s">
        <v>8623</v>
      </c>
      <c r="B391" s="7" t="s">
        <v>9699</v>
      </c>
      <c r="C391" s="7" t="s">
        <v>9700</v>
      </c>
      <c r="D391" s="7" t="s">
        <v>9701</v>
      </c>
      <c r="E391" s="7" t="s">
        <v>118</v>
      </c>
      <c r="F391" s="6"/>
      <c r="G391" s="6"/>
    </row>
    <row r="392" spans="1:7" ht="150">
      <c r="A392" s="7" t="s">
        <v>8623</v>
      </c>
      <c r="B392" s="7" t="s">
        <v>9702</v>
      </c>
      <c r="C392" s="7" t="s">
        <v>9703</v>
      </c>
      <c r="D392" s="7" t="s">
        <v>9533</v>
      </c>
      <c r="E392" s="7" t="s">
        <v>118</v>
      </c>
      <c r="F392" s="6"/>
      <c r="G392" s="6"/>
    </row>
    <row r="393" spans="1:7" ht="150">
      <c r="A393" s="7" t="s">
        <v>8623</v>
      </c>
      <c r="B393" s="7" t="s">
        <v>9704</v>
      </c>
      <c r="C393" s="7" t="s">
        <v>9705</v>
      </c>
      <c r="D393" s="7" t="s">
        <v>9706</v>
      </c>
      <c r="E393" s="7" t="s">
        <v>118</v>
      </c>
      <c r="F393" s="6"/>
      <c r="G393" s="6"/>
    </row>
    <row r="394" spans="1:7" ht="150">
      <c r="A394" s="7" t="s">
        <v>8623</v>
      </c>
      <c r="B394" s="7" t="s">
        <v>9707</v>
      </c>
      <c r="C394" s="7" t="s">
        <v>9708</v>
      </c>
      <c r="D394" s="7" t="s">
        <v>9709</v>
      </c>
      <c r="E394" s="7" t="s">
        <v>118</v>
      </c>
      <c r="F394" s="6"/>
      <c r="G394" s="6"/>
    </row>
    <row r="395" spans="1:7" ht="150">
      <c r="A395" s="7" t="s">
        <v>8623</v>
      </c>
      <c r="B395" s="7" t="s">
        <v>9710</v>
      </c>
      <c r="C395" s="7" t="s">
        <v>9711</v>
      </c>
      <c r="D395" s="7" t="s">
        <v>9712</v>
      </c>
      <c r="E395" s="7" t="s">
        <v>118</v>
      </c>
      <c r="F395" s="6"/>
      <c r="G395" s="6"/>
    </row>
    <row r="396" spans="1:7" ht="150">
      <c r="A396" s="7" t="s">
        <v>8623</v>
      </c>
      <c r="B396" s="7" t="s">
        <v>9713</v>
      </c>
      <c r="C396" s="7" t="s">
        <v>9714</v>
      </c>
      <c r="D396" s="7" t="s">
        <v>9715</v>
      </c>
      <c r="E396" s="7" t="s">
        <v>118</v>
      </c>
      <c r="F396" s="6"/>
      <c r="G396" s="6"/>
    </row>
    <row r="397" spans="1:7" ht="150">
      <c r="A397" s="7" t="s">
        <v>8623</v>
      </c>
      <c r="B397" s="7" t="s">
        <v>9716</v>
      </c>
      <c r="C397" s="7" t="s">
        <v>9717</v>
      </c>
      <c r="D397" s="7" t="s">
        <v>9718</v>
      </c>
      <c r="E397" s="7" t="s">
        <v>118</v>
      </c>
      <c r="F397" s="6"/>
      <c r="G397" s="6"/>
    </row>
    <row r="398" spans="1:7" ht="150">
      <c r="A398" s="7" t="s">
        <v>8623</v>
      </c>
      <c r="B398" s="7" t="s">
        <v>9719</v>
      </c>
      <c r="C398" s="7" t="s">
        <v>9720</v>
      </c>
      <c r="D398" s="7" t="s">
        <v>9721</v>
      </c>
      <c r="E398" s="7" t="s">
        <v>118</v>
      </c>
      <c r="F398" s="6"/>
      <c r="G398" s="6"/>
    </row>
    <row r="399" spans="1:7" ht="150">
      <c r="A399" s="7" t="s">
        <v>8623</v>
      </c>
      <c r="B399" s="7" t="s">
        <v>9722</v>
      </c>
      <c r="C399" s="7" t="s">
        <v>9723</v>
      </c>
      <c r="D399" s="7" t="s">
        <v>9724</v>
      </c>
      <c r="E399" s="7" t="s">
        <v>118</v>
      </c>
      <c r="F399" s="6"/>
      <c r="G399" s="6"/>
    </row>
    <row r="400" spans="1:7" ht="150">
      <c r="A400" s="7" t="s">
        <v>8623</v>
      </c>
      <c r="B400" s="7" t="s">
        <v>9725</v>
      </c>
      <c r="C400" s="7" t="s">
        <v>9475</v>
      </c>
      <c r="D400" s="7" t="s">
        <v>9726</v>
      </c>
      <c r="E400" s="7" t="s">
        <v>118</v>
      </c>
      <c r="F400" s="6"/>
      <c r="G400" s="6"/>
    </row>
    <row r="401" spans="1:7" ht="150">
      <c r="A401" s="7" t="s">
        <v>8623</v>
      </c>
      <c r="B401" s="7" t="s">
        <v>9727</v>
      </c>
      <c r="C401" s="7" t="s">
        <v>9728</v>
      </c>
      <c r="D401" s="7" t="s">
        <v>9580</v>
      </c>
      <c r="E401" s="7" t="s">
        <v>118</v>
      </c>
      <c r="F401" s="6"/>
      <c r="G401" s="6"/>
    </row>
    <row r="402" spans="1:7" ht="150">
      <c r="A402" s="7" t="s">
        <v>8623</v>
      </c>
      <c r="B402" s="7" t="s">
        <v>9729</v>
      </c>
      <c r="C402" s="7" t="s">
        <v>9730</v>
      </c>
      <c r="D402" s="7" t="s">
        <v>9731</v>
      </c>
      <c r="E402" s="7" t="s">
        <v>118</v>
      </c>
      <c r="F402" s="6"/>
      <c r="G402" s="6"/>
    </row>
    <row r="403" spans="1:7" ht="150">
      <c r="A403" s="7" t="s">
        <v>8623</v>
      </c>
      <c r="B403" s="7" t="s">
        <v>9732</v>
      </c>
      <c r="C403" s="7" t="s">
        <v>9733</v>
      </c>
      <c r="D403" s="7" t="s">
        <v>9734</v>
      </c>
      <c r="E403" s="7" t="s">
        <v>118</v>
      </c>
      <c r="F403" s="6"/>
      <c r="G403" s="6"/>
    </row>
    <row r="404" spans="1:7" ht="150">
      <c r="A404" s="7" t="s">
        <v>8623</v>
      </c>
      <c r="B404" s="7" t="s">
        <v>9735</v>
      </c>
      <c r="C404" s="7" t="s">
        <v>9736</v>
      </c>
      <c r="D404" s="7" t="s">
        <v>9737</v>
      </c>
      <c r="E404" s="7" t="s">
        <v>118</v>
      </c>
      <c r="F404" s="6"/>
      <c r="G404" s="6"/>
    </row>
    <row r="405" spans="1:7" ht="150">
      <c r="A405" s="7" t="s">
        <v>8623</v>
      </c>
      <c r="B405" s="7" t="s">
        <v>9738</v>
      </c>
      <c r="C405" s="7" t="s">
        <v>9739</v>
      </c>
      <c r="D405" s="7" t="s">
        <v>9709</v>
      </c>
      <c r="E405" s="7" t="s">
        <v>118</v>
      </c>
      <c r="F405" s="6"/>
      <c r="G405" s="6"/>
    </row>
    <row r="406" spans="1:7" ht="150">
      <c r="A406" s="7" t="s">
        <v>8623</v>
      </c>
      <c r="B406" s="7" t="s">
        <v>9740</v>
      </c>
      <c r="C406" s="7" t="s">
        <v>9741</v>
      </c>
      <c r="D406" s="7" t="s">
        <v>9742</v>
      </c>
      <c r="E406" s="7" t="s">
        <v>118</v>
      </c>
      <c r="F406" s="6"/>
      <c r="G406" s="6"/>
    </row>
    <row r="407" spans="1:7" ht="150">
      <c r="A407" s="7" t="s">
        <v>8623</v>
      </c>
      <c r="B407" s="7" t="s">
        <v>9743</v>
      </c>
      <c r="C407" s="7" t="s">
        <v>9744</v>
      </c>
      <c r="D407" s="7" t="s">
        <v>9745</v>
      </c>
      <c r="E407" s="7" t="s">
        <v>118</v>
      </c>
      <c r="F407" s="6"/>
      <c r="G407" s="6"/>
    </row>
    <row r="408" spans="1:7" ht="150">
      <c r="A408" s="7" t="s">
        <v>8623</v>
      </c>
      <c r="B408" s="7" t="s">
        <v>9746</v>
      </c>
      <c r="C408" s="7" t="s">
        <v>9747</v>
      </c>
      <c r="D408" s="7" t="s">
        <v>9748</v>
      </c>
      <c r="E408" s="7" t="s">
        <v>118</v>
      </c>
      <c r="F408" s="6"/>
      <c r="G408" s="6"/>
    </row>
    <row r="409" spans="1:7" ht="150">
      <c r="A409" s="7" t="s">
        <v>8623</v>
      </c>
      <c r="B409" s="7" t="s">
        <v>9749</v>
      </c>
      <c r="C409" s="7" t="s">
        <v>9750</v>
      </c>
      <c r="D409" s="7" t="s">
        <v>9751</v>
      </c>
      <c r="E409" s="7" t="s">
        <v>118</v>
      </c>
      <c r="F409" s="6"/>
      <c r="G409" s="6"/>
    </row>
    <row r="410" spans="1:7" ht="150">
      <c r="A410" s="7" t="s">
        <v>8623</v>
      </c>
      <c r="B410" s="7" t="s">
        <v>9752</v>
      </c>
      <c r="C410" s="7" t="s">
        <v>9753</v>
      </c>
      <c r="D410" s="7" t="s">
        <v>8649</v>
      </c>
      <c r="E410" s="7" t="s">
        <v>118</v>
      </c>
      <c r="F410" s="6"/>
      <c r="G410" s="6"/>
    </row>
    <row r="411" spans="1:7" ht="150">
      <c r="A411" s="7" t="s">
        <v>8623</v>
      </c>
      <c r="B411" s="7" t="s">
        <v>9754</v>
      </c>
      <c r="C411" s="7" t="s">
        <v>9755</v>
      </c>
      <c r="D411" s="7" t="s">
        <v>9756</v>
      </c>
      <c r="E411" s="7" t="s">
        <v>118</v>
      </c>
      <c r="F411" s="6"/>
      <c r="G411" s="6"/>
    </row>
    <row r="412" spans="1:7" ht="150">
      <c r="A412" s="7" t="s">
        <v>8623</v>
      </c>
      <c r="B412" s="7" t="s">
        <v>9757</v>
      </c>
      <c r="C412" s="7" t="s">
        <v>9758</v>
      </c>
      <c r="D412" s="7" t="s">
        <v>9633</v>
      </c>
      <c r="E412" s="7" t="s">
        <v>118</v>
      </c>
      <c r="F412" s="6"/>
      <c r="G412" s="6"/>
    </row>
    <row r="413" spans="1:7" ht="150">
      <c r="A413" s="7" t="s">
        <v>8623</v>
      </c>
      <c r="B413" s="7" t="s">
        <v>9759</v>
      </c>
      <c r="C413" s="7" t="s">
        <v>9760</v>
      </c>
      <c r="D413" s="7" t="s">
        <v>9679</v>
      </c>
      <c r="E413" s="7" t="s">
        <v>118</v>
      </c>
      <c r="F413" s="6"/>
      <c r="G413" s="6"/>
    </row>
    <row r="414" spans="1:7" ht="150">
      <c r="A414" s="7" t="s">
        <v>8623</v>
      </c>
      <c r="B414" s="7" t="s">
        <v>9761</v>
      </c>
      <c r="C414" s="7" t="s">
        <v>9762</v>
      </c>
      <c r="D414" s="7" t="s">
        <v>9470</v>
      </c>
      <c r="E414" s="7" t="s">
        <v>118</v>
      </c>
      <c r="F414" s="6"/>
      <c r="G414" s="6"/>
    </row>
    <row r="415" spans="1:7" ht="150">
      <c r="A415" s="7" t="s">
        <v>8623</v>
      </c>
      <c r="B415" s="7" t="s">
        <v>9763</v>
      </c>
      <c r="C415" s="7" t="s">
        <v>9764</v>
      </c>
      <c r="D415" s="7" t="s">
        <v>9765</v>
      </c>
      <c r="E415" s="7" t="s">
        <v>118</v>
      </c>
      <c r="F415" s="6"/>
      <c r="G415" s="6"/>
    </row>
    <row r="416" spans="1:7" ht="150">
      <c r="A416" s="7" t="s">
        <v>8623</v>
      </c>
      <c r="B416" s="7" t="s">
        <v>9766</v>
      </c>
      <c r="C416" s="7" t="s">
        <v>9767</v>
      </c>
      <c r="D416" s="7" t="s">
        <v>9583</v>
      </c>
      <c r="E416" s="7" t="s">
        <v>118</v>
      </c>
      <c r="F416" s="6"/>
      <c r="G416" s="6"/>
    </row>
    <row r="417" spans="1:7" ht="150">
      <c r="A417" s="7" t="s">
        <v>8623</v>
      </c>
      <c r="B417" s="7" t="s">
        <v>9768</v>
      </c>
      <c r="C417" s="7" t="s">
        <v>9769</v>
      </c>
      <c r="D417" s="7" t="s">
        <v>9648</v>
      </c>
      <c r="E417" s="7" t="s">
        <v>118</v>
      </c>
      <c r="F417" s="6"/>
      <c r="G417" s="6"/>
    </row>
    <row r="418" spans="1:7" ht="150">
      <c r="A418" s="7" t="s">
        <v>8623</v>
      </c>
      <c r="B418" s="7" t="s">
        <v>9770</v>
      </c>
      <c r="C418" s="7" t="s">
        <v>9771</v>
      </c>
      <c r="D418" s="7" t="s">
        <v>9772</v>
      </c>
      <c r="E418" s="7" t="s">
        <v>118</v>
      </c>
      <c r="F418" s="6"/>
      <c r="G418" s="6"/>
    </row>
    <row r="419" spans="1:7" ht="150">
      <c r="A419" s="7" t="s">
        <v>8623</v>
      </c>
      <c r="B419" s="7" t="s">
        <v>9773</v>
      </c>
      <c r="C419" s="7" t="s">
        <v>9774</v>
      </c>
      <c r="D419" s="7" t="s">
        <v>9775</v>
      </c>
      <c r="E419" s="7" t="s">
        <v>118</v>
      </c>
      <c r="F419" s="6"/>
      <c r="G419" s="6"/>
    </row>
    <row r="420" spans="1:7" ht="150">
      <c r="A420" s="7" t="s">
        <v>8623</v>
      </c>
      <c r="B420" s="7" t="s">
        <v>9776</v>
      </c>
      <c r="C420" s="7" t="s">
        <v>9777</v>
      </c>
      <c r="D420" s="7" t="s">
        <v>9778</v>
      </c>
      <c r="E420" s="7" t="s">
        <v>118</v>
      </c>
      <c r="F420" s="6"/>
      <c r="G420" s="6"/>
    </row>
    <row r="421" spans="1:7" ht="150">
      <c r="A421" s="7" t="s">
        <v>8623</v>
      </c>
      <c r="B421" s="7" t="s">
        <v>9779</v>
      </c>
      <c r="C421" s="7" t="s">
        <v>9780</v>
      </c>
      <c r="D421" s="7" t="s">
        <v>9583</v>
      </c>
      <c r="E421" s="7" t="s">
        <v>118</v>
      </c>
      <c r="F421" s="6"/>
      <c r="G421" s="6"/>
    </row>
    <row r="422" spans="1:7" ht="150">
      <c r="A422" s="7" t="s">
        <v>8623</v>
      </c>
      <c r="B422" s="7" t="s">
        <v>9781</v>
      </c>
      <c r="C422" s="7" t="s">
        <v>9782</v>
      </c>
      <c r="D422" s="7" t="s">
        <v>9615</v>
      </c>
      <c r="E422" s="7" t="s">
        <v>118</v>
      </c>
      <c r="F422" s="6"/>
      <c r="G422" s="6"/>
    </row>
    <row r="423" spans="1:7" ht="150">
      <c r="A423" s="7" t="s">
        <v>8623</v>
      </c>
      <c r="B423" s="7" t="s">
        <v>9783</v>
      </c>
      <c r="C423" s="7" t="s">
        <v>9784</v>
      </c>
      <c r="D423" s="7" t="s">
        <v>9785</v>
      </c>
      <c r="E423" s="7" t="s">
        <v>118</v>
      </c>
      <c r="F423" s="6"/>
      <c r="G423" s="6"/>
    </row>
    <row r="424" spans="1:7" ht="150">
      <c r="A424" s="7" t="s">
        <v>8623</v>
      </c>
      <c r="B424" s="7" t="s">
        <v>9786</v>
      </c>
      <c r="C424" s="7" t="s">
        <v>9787</v>
      </c>
      <c r="D424" s="7" t="s">
        <v>9600</v>
      </c>
      <c r="E424" s="7" t="s">
        <v>118</v>
      </c>
      <c r="F424" s="6"/>
      <c r="G424" s="6"/>
    </row>
    <row r="425" spans="1:7" ht="150">
      <c r="A425" s="7" t="s">
        <v>8623</v>
      </c>
      <c r="B425" s="7" t="s">
        <v>9788</v>
      </c>
      <c r="C425" s="7" t="s">
        <v>9789</v>
      </c>
      <c r="D425" s="7" t="s">
        <v>9562</v>
      </c>
      <c r="E425" s="7" t="s">
        <v>118</v>
      </c>
      <c r="F425" s="6"/>
      <c r="G425" s="6"/>
    </row>
    <row r="426" spans="1:7" ht="150">
      <c r="A426" s="7" t="s">
        <v>8623</v>
      </c>
      <c r="B426" s="7" t="s">
        <v>9788</v>
      </c>
      <c r="C426" s="7" t="s">
        <v>9789</v>
      </c>
      <c r="D426" s="7" t="s">
        <v>9790</v>
      </c>
      <c r="E426" s="7" t="s">
        <v>118</v>
      </c>
      <c r="F426" s="6"/>
      <c r="G426" s="6"/>
    </row>
    <row r="427" spans="1:7" ht="150">
      <c r="A427" s="7" t="s">
        <v>8623</v>
      </c>
      <c r="B427" s="7" t="s">
        <v>9791</v>
      </c>
      <c r="C427" s="7" t="s">
        <v>9792</v>
      </c>
      <c r="D427" s="7" t="s">
        <v>9653</v>
      </c>
      <c r="E427" s="7" t="s">
        <v>118</v>
      </c>
      <c r="F427" s="6"/>
      <c r="G427" s="6"/>
    </row>
    <row r="428" spans="1:7" ht="150">
      <c r="A428" s="7" t="s">
        <v>8623</v>
      </c>
      <c r="B428" s="7" t="s">
        <v>9791</v>
      </c>
      <c r="C428" s="7" t="s">
        <v>9792</v>
      </c>
      <c r="D428" s="7" t="s">
        <v>9793</v>
      </c>
      <c r="E428" s="7" t="s">
        <v>118</v>
      </c>
      <c r="F428" s="6"/>
      <c r="G428" s="6"/>
    </row>
    <row r="429" spans="1:7" ht="150">
      <c r="A429" s="7" t="s">
        <v>8623</v>
      </c>
      <c r="B429" s="7" t="s">
        <v>9794</v>
      </c>
      <c r="C429" s="7" t="s">
        <v>9795</v>
      </c>
      <c r="D429" s="7" t="s">
        <v>9796</v>
      </c>
      <c r="E429" s="7" t="s">
        <v>118</v>
      </c>
      <c r="F429" s="6"/>
      <c r="G429" s="6"/>
    </row>
    <row r="430" spans="1:7" ht="150">
      <c r="A430" s="7" t="s">
        <v>8623</v>
      </c>
      <c r="B430" s="7" t="s">
        <v>9797</v>
      </c>
      <c r="C430" s="7" t="s">
        <v>9798</v>
      </c>
      <c r="D430" s="7" t="s">
        <v>9624</v>
      </c>
      <c r="E430" s="7" t="s">
        <v>118</v>
      </c>
      <c r="F430" s="6"/>
      <c r="G430" s="6"/>
    </row>
    <row r="431" spans="1:7" ht="150">
      <c r="A431" s="7" t="s">
        <v>8623</v>
      </c>
      <c r="B431" s="7" t="s">
        <v>9799</v>
      </c>
      <c r="C431" s="7" t="s">
        <v>9800</v>
      </c>
      <c r="D431" s="7" t="s">
        <v>9801</v>
      </c>
      <c r="E431" s="7" t="s">
        <v>118</v>
      </c>
      <c r="F431" s="6"/>
      <c r="G431" s="6"/>
    </row>
    <row r="432" spans="1:7" ht="150">
      <c r="A432" s="7" t="s">
        <v>8623</v>
      </c>
      <c r="B432" s="7" t="s">
        <v>9802</v>
      </c>
      <c r="C432" s="7" t="s">
        <v>9803</v>
      </c>
      <c r="D432" s="7" t="s">
        <v>9804</v>
      </c>
      <c r="E432" s="7" t="s">
        <v>118</v>
      </c>
      <c r="F432" s="6"/>
      <c r="G432" s="6"/>
    </row>
    <row r="433" spans="1:7" ht="150">
      <c r="A433" s="7" t="s">
        <v>8623</v>
      </c>
      <c r="B433" s="7" t="s">
        <v>9802</v>
      </c>
      <c r="C433" s="7" t="s">
        <v>9805</v>
      </c>
      <c r="D433" s="7" t="s">
        <v>8760</v>
      </c>
      <c r="E433" s="7" t="s">
        <v>118</v>
      </c>
      <c r="F433" s="6"/>
      <c r="G433" s="6"/>
    </row>
    <row r="434" spans="1:7" ht="150">
      <c r="A434" s="7" t="s">
        <v>8623</v>
      </c>
      <c r="B434" s="7" t="s">
        <v>9806</v>
      </c>
      <c r="C434" s="7" t="s">
        <v>9807</v>
      </c>
      <c r="D434" s="7" t="s">
        <v>9808</v>
      </c>
      <c r="E434" s="7" t="s">
        <v>118</v>
      </c>
      <c r="F434" s="6"/>
      <c r="G434" s="6"/>
    </row>
    <row r="435" spans="1:7" ht="150">
      <c r="A435" s="7" t="s">
        <v>8623</v>
      </c>
      <c r="B435" s="7" t="s">
        <v>9809</v>
      </c>
      <c r="C435" s="7" t="s">
        <v>9810</v>
      </c>
      <c r="D435" s="7" t="s">
        <v>9811</v>
      </c>
      <c r="E435" s="7" t="s">
        <v>118</v>
      </c>
      <c r="F435" s="6"/>
      <c r="G435" s="6"/>
    </row>
    <row r="436" spans="1:7" ht="150">
      <c r="A436" s="7" t="s">
        <v>8623</v>
      </c>
      <c r="B436" s="7" t="s">
        <v>9812</v>
      </c>
      <c r="C436" s="7" t="s">
        <v>9813</v>
      </c>
      <c r="D436" s="7" t="s">
        <v>9814</v>
      </c>
      <c r="E436" s="7" t="s">
        <v>118</v>
      </c>
      <c r="F436" s="6"/>
      <c r="G436" s="6"/>
    </row>
    <row r="437" spans="1:7" ht="150">
      <c r="A437" s="7" t="s">
        <v>8623</v>
      </c>
      <c r="B437" s="7" t="s">
        <v>9815</v>
      </c>
      <c r="C437" s="7" t="s">
        <v>9816</v>
      </c>
      <c r="D437" s="7" t="s">
        <v>9817</v>
      </c>
      <c r="E437" s="7" t="s">
        <v>118</v>
      </c>
      <c r="F437" s="6"/>
      <c r="G437" s="6"/>
    </row>
    <row r="438" spans="1:7" ht="150">
      <c r="A438" s="7" t="s">
        <v>8623</v>
      </c>
      <c r="B438" s="7" t="s">
        <v>9818</v>
      </c>
      <c r="C438" s="7" t="s">
        <v>9819</v>
      </c>
      <c r="D438" s="7" t="s">
        <v>9820</v>
      </c>
      <c r="E438" s="7" t="s">
        <v>118</v>
      </c>
      <c r="F438" s="6"/>
      <c r="G438" s="6"/>
    </row>
    <row r="439" spans="1:7" ht="150">
      <c r="A439" s="7" t="s">
        <v>8623</v>
      </c>
      <c r="B439" s="7" t="s">
        <v>9821</v>
      </c>
      <c r="C439" s="7" t="s">
        <v>9822</v>
      </c>
      <c r="D439" s="7" t="s">
        <v>9823</v>
      </c>
      <c r="E439" s="7" t="s">
        <v>118</v>
      </c>
      <c r="F439" s="6"/>
      <c r="G439" s="6"/>
    </row>
    <row r="440" spans="1:7" ht="150">
      <c r="A440" s="7" t="s">
        <v>8623</v>
      </c>
      <c r="B440" s="7" t="s">
        <v>9824</v>
      </c>
      <c r="C440" s="7" t="s">
        <v>9825</v>
      </c>
      <c r="D440" s="7" t="s">
        <v>9826</v>
      </c>
      <c r="E440" s="7" t="s">
        <v>118</v>
      </c>
      <c r="F440" s="6"/>
      <c r="G440" s="6"/>
    </row>
    <row r="441" spans="1:7" ht="150">
      <c r="A441" s="7" t="s">
        <v>8623</v>
      </c>
      <c r="B441" s="7" t="s">
        <v>9827</v>
      </c>
      <c r="C441" s="7" t="s">
        <v>9828</v>
      </c>
      <c r="D441" s="7" t="s">
        <v>9724</v>
      </c>
      <c r="E441" s="7" t="s">
        <v>118</v>
      </c>
      <c r="F441" s="6"/>
      <c r="G441" s="6"/>
    </row>
    <row r="442" spans="1:7" ht="150">
      <c r="A442" s="7" t="s">
        <v>8623</v>
      </c>
      <c r="B442" s="7" t="s">
        <v>9829</v>
      </c>
      <c r="C442" s="7" t="s">
        <v>9830</v>
      </c>
      <c r="D442" s="7" t="s">
        <v>8751</v>
      </c>
      <c r="E442" s="7" t="s">
        <v>118</v>
      </c>
      <c r="F442" s="6"/>
      <c r="G442" s="6"/>
    </row>
    <row r="443" spans="1:7" ht="150">
      <c r="A443" s="7" t="s">
        <v>8623</v>
      </c>
      <c r="B443" s="7" t="s">
        <v>9829</v>
      </c>
      <c r="C443" s="7" t="s">
        <v>9223</v>
      </c>
      <c r="D443" s="7" t="s">
        <v>8682</v>
      </c>
      <c r="E443" s="7" t="s">
        <v>118</v>
      </c>
      <c r="F443" s="6"/>
      <c r="G443" s="6"/>
    </row>
    <row r="444" spans="1:7" ht="150">
      <c r="A444" s="7" t="s">
        <v>8623</v>
      </c>
      <c r="B444" s="7" t="s">
        <v>9831</v>
      </c>
      <c r="C444" s="7" t="s">
        <v>9832</v>
      </c>
      <c r="D444" s="7" t="s">
        <v>9603</v>
      </c>
      <c r="E444" s="7" t="s">
        <v>118</v>
      </c>
      <c r="F444" s="6"/>
      <c r="G444" s="6"/>
    </row>
    <row r="445" spans="1:7" ht="150">
      <c r="A445" s="7" t="s">
        <v>8623</v>
      </c>
      <c r="B445" s="7" t="s">
        <v>9833</v>
      </c>
      <c r="C445" s="7" t="s">
        <v>9834</v>
      </c>
      <c r="D445" s="7" t="s">
        <v>9835</v>
      </c>
      <c r="E445" s="7" t="s">
        <v>118</v>
      </c>
      <c r="F445" s="6"/>
      <c r="G445" s="6"/>
    </row>
    <row r="446" spans="1:7" ht="150">
      <c r="A446" s="7" t="s">
        <v>8623</v>
      </c>
      <c r="B446" s="7" t="s">
        <v>9836</v>
      </c>
      <c r="C446" s="7" t="s">
        <v>9837</v>
      </c>
      <c r="D446" s="7" t="s">
        <v>9838</v>
      </c>
      <c r="E446" s="7" t="s">
        <v>118</v>
      </c>
      <c r="F446" s="6"/>
      <c r="G446" s="6"/>
    </row>
    <row r="447" spans="1:7" ht="150">
      <c r="A447" s="7" t="s">
        <v>8623</v>
      </c>
      <c r="B447" s="7" t="s">
        <v>9839</v>
      </c>
      <c r="C447" s="7" t="s">
        <v>9840</v>
      </c>
      <c r="D447" s="7" t="s">
        <v>9841</v>
      </c>
      <c r="E447" s="7" t="s">
        <v>118</v>
      </c>
      <c r="F447" s="6"/>
      <c r="G447" s="6"/>
    </row>
    <row r="448" spans="1:7" ht="150">
      <c r="A448" s="7" t="s">
        <v>8623</v>
      </c>
      <c r="B448" s="7" t="s">
        <v>9842</v>
      </c>
      <c r="C448" s="7" t="s">
        <v>9843</v>
      </c>
      <c r="D448" s="7" t="s">
        <v>9653</v>
      </c>
      <c r="E448" s="7" t="s">
        <v>118</v>
      </c>
      <c r="F448" s="6"/>
      <c r="G448" s="6"/>
    </row>
    <row r="449" spans="1:7" ht="150">
      <c r="A449" s="7" t="s">
        <v>8623</v>
      </c>
      <c r="B449" s="7" t="s">
        <v>9844</v>
      </c>
      <c r="C449" s="7" t="s">
        <v>9845</v>
      </c>
      <c r="D449" s="7" t="s">
        <v>9846</v>
      </c>
      <c r="E449" s="7" t="s">
        <v>118</v>
      </c>
      <c r="F449" s="6"/>
      <c r="G449" s="6"/>
    </row>
    <row r="450" spans="1:7" ht="150">
      <c r="A450" s="7" t="s">
        <v>8623</v>
      </c>
      <c r="B450" s="7" t="s">
        <v>9847</v>
      </c>
      <c r="C450" s="7" t="s">
        <v>9848</v>
      </c>
      <c r="D450" s="7" t="s">
        <v>9849</v>
      </c>
      <c r="E450" s="7" t="s">
        <v>118</v>
      </c>
      <c r="F450" s="6"/>
      <c r="G450" s="6"/>
    </row>
    <row r="451" spans="1:7" ht="150">
      <c r="A451" s="7" t="s">
        <v>8623</v>
      </c>
      <c r="B451" s="7" t="s">
        <v>9850</v>
      </c>
      <c r="C451" s="7" t="s">
        <v>9851</v>
      </c>
      <c r="D451" s="7" t="s">
        <v>9701</v>
      </c>
      <c r="E451" s="7" t="s">
        <v>118</v>
      </c>
      <c r="F451" s="6"/>
      <c r="G451" s="6"/>
    </row>
    <row r="452" spans="1:7" ht="150">
      <c r="A452" s="7" t="s">
        <v>8623</v>
      </c>
      <c r="B452" s="7" t="s">
        <v>9852</v>
      </c>
      <c r="C452" s="7" t="s">
        <v>9853</v>
      </c>
      <c r="D452" s="7" t="s">
        <v>9854</v>
      </c>
      <c r="E452" s="7" t="s">
        <v>118</v>
      </c>
      <c r="F452" s="6"/>
      <c r="G452" s="6"/>
    </row>
    <row r="453" spans="1:7" ht="150">
      <c r="A453" s="7" t="s">
        <v>8623</v>
      </c>
      <c r="B453" s="7" t="s">
        <v>9855</v>
      </c>
      <c r="C453" s="7" t="s">
        <v>9856</v>
      </c>
      <c r="D453" s="7" t="s">
        <v>9854</v>
      </c>
      <c r="E453" s="7" t="s">
        <v>118</v>
      </c>
      <c r="F453" s="6"/>
      <c r="G453" s="6"/>
    </row>
    <row r="454" spans="1:7" ht="150">
      <c r="A454" s="7" t="s">
        <v>8623</v>
      </c>
      <c r="B454" s="7" t="s">
        <v>9857</v>
      </c>
      <c r="C454" s="7" t="s">
        <v>9858</v>
      </c>
      <c r="D454" s="7"/>
      <c r="E454" s="7" t="s">
        <v>118</v>
      </c>
      <c r="F454" s="6"/>
      <c r="G454" s="6"/>
    </row>
    <row r="455" spans="1:7" ht="150">
      <c r="A455" s="7" t="s">
        <v>8623</v>
      </c>
      <c r="B455" s="7" t="s">
        <v>9859</v>
      </c>
      <c r="C455" s="7" t="s">
        <v>9860</v>
      </c>
      <c r="D455" s="7" t="s">
        <v>9861</v>
      </c>
      <c r="E455" s="7" t="s">
        <v>118</v>
      </c>
      <c r="F455" s="6"/>
      <c r="G455" s="6"/>
    </row>
    <row r="456" spans="1:7" ht="150">
      <c r="A456" s="7" t="s">
        <v>8623</v>
      </c>
      <c r="B456" s="7" t="s">
        <v>9862</v>
      </c>
      <c r="C456" s="7" t="s">
        <v>9860</v>
      </c>
      <c r="D456" s="7" t="s">
        <v>9863</v>
      </c>
      <c r="E456" s="7" t="s">
        <v>118</v>
      </c>
      <c r="F456" s="6"/>
      <c r="G456" s="6"/>
    </row>
    <row r="457" spans="1:7" ht="150">
      <c r="A457" s="7" t="s">
        <v>8623</v>
      </c>
      <c r="B457" s="7" t="s">
        <v>9864</v>
      </c>
      <c r="C457" s="7" t="s">
        <v>9865</v>
      </c>
      <c r="D457" s="7" t="s">
        <v>9653</v>
      </c>
      <c r="E457" s="7" t="s">
        <v>118</v>
      </c>
      <c r="F457" s="6"/>
      <c r="G457" s="6"/>
    </row>
    <row r="458" spans="1:7" ht="150">
      <c r="A458" s="7" t="s">
        <v>8623</v>
      </c>
      <c r="B458" s="7" t="s">
        <v>9864</v>
      </c>
      <c r="C458" s="7" t="s">
        <v>9865</v>
      </c>
      <c r="D458" s="7" t="s">
        <v>9866</v>
      </c>
      <c r="E458" s="7" t="s">
        <v>118</v>
      </c>
      <c r="F458" s="6"/>
      <c r="G458" s="6"/>
    </row>
    <row r="459" spans="1:7" ht="150">
      <c r="A459" s="7" t="s">
        <v>8623</v>
      </c>
      <c r="B459" s="7" t="s">
        <v>9867</v>
      </c>
      <c r="C459" s="7" t="s">
        <v>9868</v>
      </c>
      <c r="D459" s="7" t="s">
        <v>9869</v>
      </c>
      <c r="E459" s="7" t="s">
        <v>118</v>
      </c>
      <c r="F459" s="6"/>
      <c r="G459" s="6"/>
    </row>
    <row r="460" spans="1:7" ht="150">
      <c r="A460" s="7" t="s">
        <v>8623</v>
      </c>
      <c r="B460" s="7" t="s">
        <v>9870</v>
      </c>
      <c r="C460" s="7" t="s">
        <v>9871</v>
      </c>
      <c r="D460" s="7" t="s">
        <v>9872</v>
      </c>
      <c r="E460" s="7" t="s">
        <v>118</v>
      </c>
      <c r="F460" s="6"/>
      <c r="G460" s="6"/>
    </row>
    <row r="461" spans="1:7" ht="150">
      <c r="A461" s="7" t="s">
        <v>8623</v>
      </c>
      <c r="B461" s="7" t="s">
        <v>9873</v>
      </c>
      <c r="C461" s="7" t="s">
        <v>9874</v>
      </c>
      <c r="D461" s="7" t="s">
        <v>9721</v>
      </c>
      <c r="E461" s="7" t="s">
        <v>118</v>
      </c>
      <c r="F461" s="6"/>
      <c r="G461" s="6"/>
    </row>
    <row r="462" spans="1:7" ht="150">
      <c r="A462" s="7" t="s">
        <v>8623</v>
      </c>
      <c r="B462" s="7" t="s">
        <v>9875</v>
      </c>
      <c r="C462" s="7" t="s">
        <v>9876</v>
      </c>
      <c r="D462" s="7" t="s">
        <v>9590</v>
      </c>
      <c r="E462" s="7" t="s">
        <v>118</v>
      </c>
      <c r="F462" s="6"/>
      <c r="G462" s="6"/>
    </row>
    <row r="463" spans="1:7" ht="150">
      <c r="A463" s="7" t="s">
        <v>8623</v>
      </c>
      <c r="B463" s="7" t="s">
        <v>9877</v>
      </c>
      <c r="C463" s="7" t="s">
        <v>9878</v>
      </c>
      <c r="D463" s="7" t="s">
        <v>9879</v>
      </c>
      <c r="E463" s="7" t="s">
        <v>118</v>
      </c>
      <c r="F463" s="6"/>
      <c r="G463" s="6"/>
    </row>
    <row r="464" spans="1:7" ht="150">
      <c r="A464" s="7" t="s">
        <v>8623</v>
      </c>
      <c r="B464" s="7" t="s">
        <v>9880</v>
      </c>
      <c r="C464" s="7" t="s">
        <v>9881</v>
      </c>
      <c r="D464" s="7" t="s">
        <v>9882</v>
      </c>
      <c r="E464" s="7" t="s">
        <v>118</v>
      </c>
      <c r="F464" s="6"/>
      <c r="G464" s="6"/>
    </row>
    <row r="465" spans="1:7" ht="150">
      <c r="A465" s="7" t="s">
        <v>8623</v>
      </c>
      <c r="B465" s="7" t="s">
        <v>9883</v>
      </c>
      <c r="C465" s="7" t="s">
        <v>9884</v>
      </c>
      <c r="D465" s="7" t="s">
        <v>9593</v>
      </c>
      <c r="E465" s="7" t="s">
        <v>118</v>
      </c>
      <c r="F465" s="6"/>
      <c r="G465" s="6"/>
    </row>
    <row r="466" spans="1:7" ht="150">
      <c r="A466" s="7" t="s">
        <v>8623</v>
      </c>
      <c r="B466" s="7" t="s">
        <v>9885</v>
      </c>
      <c r="C466" s="7" t="s">
        <v>9886</v>
      </c>
      <c r="D466" s="7" t="s">
        <v>8778</v>
      </c>
      <c r="E466" s="7" t="s">
        <v>118</v>
      </c>
      <c r="F466" s="6"/>
      <c r="G466" s="6"/>
    </row>
    <row r="467" spans="1:7" ht="150">
      <c r="A467" s="7" t="s">
        <v>8623</v>
      </c>
      <c r="B467" s="7" t="s">
        <v>9887</v>
      </c>
      <c r="C467" s="7" t="s">
        <v>9888</v>
      </c>
      <c r="D467" s="7" t="s">
        <v>9796</v>
      </c>
      <c r="E467" s="7" t="s">
        <v>118</v>
      </c>
      <c r="F467" s="6"/>
      <c r="G467" s="6"/>
    </row>
    <row r="468" spans="1:7" ht="150">
      <c r="A468" s="7" t="s">
        <v>8623</v>
      </c>
      <c r="B468" s="7" t="s">
        <v>9887</v>
      </c>
      <c r="C468" s="7" t="s">
        <v>9888</v>
      </c>
      <c r="D468" s="7" t="s">
        <v>9603</v>
      </c>
      <c r="E468" s="7" t="s">
        <v>118</v>
      </c>
      <c r="F468" s="6"/>
      <c r="G468" s="6"/>
    </row>
    <row r="469" spans="1:7" ht="150">
      <c r="A469" s="7" t="s">
        <v>8623</v>
      </c>
      <c r="B469" s="7" t="s">
        <v>9889</v>
      </c>
      <c r="C469" s="7" t="s">
        <v>9890</v>
      </c>
      <c r="D469" s="7" t="s">
        <v>9793</v>
      </c>
      <c r="E469" s="7" t="s">
        <v>118</v>
      </c>
      <c r="F469" s="6"/>
      <c r="G469" s="6"/>
    </row>
    <row r="470" spans="1:7" ht="150">
      <c r="A470" s="7" t="s">
        <v>8623</v>
      </c>
      <c r="B470" s="7" t="s">
        <v>9891</v>
      </c>
      <c r="C470" s="7" t="s">
        <v>9892</v>
      </c>
      <c r="D470" s="7" t="s">
        <v>9615</v>
      </c>
      <c r="E470" s="7" t="s">
        <v>118</v>
      </c>
      <c r="F470" s="6"/>
      <c r="G470" s="6"/>
    </row>
    <row r="471" spans="1:7" ht="150">
      <c r="A471" s="7" t="s">
        <v>8623</v>
      </c>
      <c r="B471" s="7" t="s">
        <v>9893</v>
      </c>
      <c r="C471" s="7" t="s">
        <v>9894</v>
      </c>
      <c r="D471" s="7" t="s">
        <v>9519</v>
      </c>
      <c r="E471" s="7" t="s">
        <v>118</v>
      </c>
      <c r="F471" s="6"/>
      <c r="G471" s="6"/>
    </row>
    <row r="472" spans="1:7" ht="150">
      <c r="A472" s="7" t="s">
        <v>8623</v>
      </c>
      <c r="B472" s="7" t="s">
        <v>9895</v>
      </c>
      <c r="C472" s="7" t="s">
        <v>9896</v>
      </c>
      <c r="D472" s="7" t="s">
        <v>9869</v>
      </c>
      <c r="E472" s="7" t="s">
        <v>118</v>
      </c>
      <c r="F472" s="6"/>
      <c r="G472" s="6"/>
    </row>
    <row r="473" spans="1:7" ht="150">
      <c r="A473" s="7" t="s">
        <v>8623</v>
      </c>
      <c r="B473" s="7" t="s">
        <v>9897</v>
      </c>
      <c r="C473" s="7" t="s">
        <v>9898</v>
      </c>
      <c r="D473" s="7" t="s">
        <v>9899</v>
      </c>
      <c r="E473" s="7" t="s">
        <v>118</v>
      </c>
      <c r="F473" s="6"/>
      <c r="G473" s="6"/>
    </row>
    <row r="474" spans="1:7" ht="150">
      <c r="A474" s="7" t="s">
        <v>8623</v>
      </c>
      <c r="B474" s="7" t="s">
        <v>9900</v>
      </c>
      <c r="C474" s="7" t="s">
        <v>9901</v>
      </c>
      <c r="D474" s="7" t="s">
        <v>9902</v>
      </c>
      <c r="E474" s="7" t="s">
        <v>118</v>
      </c>
      <c r="F474" s="6"/>
      <c r="G474" s="6"/>
    </row>
    <row r="475" spans="1:7" ht="150">
      <c r="A475" s="7" t="s">
        <v>8623</v>
      </c>
      <c r="B475" s="7" t="s">
        <v>9903</v>
      </c>
      <c r="C475" s="7" t="s">
        <v>9904</v>
      </c>
      <c r="D475" s="7" t="s">
        <v>9439</v>
      </c>
      <c r="E475" s="7" t="s">
        <v>118</v>
      </c>
      <c r="F475" s="6"/>
      <c r="G475" s="6"/>
    </row>
    <row r="476" spans="1:7" ht="150">
      <c r="A476" s="7" t="s">
        <v>8623</v>
      </c>
      <c r="B476" s="7" t="s">
        <v>9905</v>
      </c>
      <c r="C476" s="7" t="s">
        <v>9906</v>
      </c>
      <c r="D476" s="7" t="s">
        <v>9583</v>
      </c>
      <c r="E476" s="7" t="s">
        <v>118</v>
      </c>
      <c r="F476" s="6"/>
      <c r="G476" s="6"/>
    </row>
    <row r="477" spans="1:7" ht="150">
      <c r="A477" s="7" t="s">
        <v>8623</v>
      </c>
      <c r="B477" s="7" t="s">
        <v>9907</v>
      </c>
      <c r="C477" s="7" t="s">
        <v>9908</v>
      </c>
      <c r="D477" s="7" t="s">
        <v>9590</v>
      </c>
      <c r="E477" s="7" t="s">
        <v>118</v>
      </c>
      <c r="F477" s="6"/>
      <c r="G477" s="6"/>
    </row>
    <row r="478" spans="1:7" ht="150">
      <c r="A478" s="7" t="s">
        <v>8623</v>
      </c>
      <c r="B478" s="7" t="s">
        <v>9909</v>
      </c>
      <c r="C478" s="7" t="s">
        <v>9910</v>
      </c>
      <c r="D478" s="7" t="s">
        <v>9814</v>
      </c>
      <c r="E478" s="7" t="s">
        <v>118</v>
      </c>
      <c r="F478" s="6"/>
      <c r="G478" s="6"/>
    </row>
    <row r="479" spans="1:7" ht="150">
      <c r="A479" s="7" t="s">
        <v>8623</v>
      </c>
      <c r="B479" s="7" t="s">
        <v>9911</v>
      </c>
      <c r="C479" s="7" t="s">
        <v>9912</v>
      </c>
      <c r="D479" s="7" t="s">
        <v>9583</v>
      </c>
      <c r="E479" s="7" t="s">
        <v>118</v>
      </c>
      <c r="F479" s="6"/>
      <c r="G479" s="6"/>
    </row>
    <row r="480" spans="1:7" ht="150">
      <c r="A480" s="7" t="s">
        <v>8623</v>
      </c>
      <c r="B480" s="7" t="s">
        <v>9913</v>
      </c>
      <c r="C480" s="7" t="s">
        <v>9914</v>
      </c>
      <c r="D480" s="7" t="s">
        <v>9915</v>
      </c>
      <c r="E480" s="7" t="s">
        <v>118</v>
      </c>
      <c r="F480" s="6"/>
      <c r="G480" s="6"/>
    </row>
    <row r="481" spans="1:7" ht="150">
      <c r="A481" s="7" t="s">
        <v>8623</v>
      </c>
      <c r="B481" s="7" t="s">
        <v>9916</v>
      </c>
      <c r="C481" s="7" t="s">
        <v>9917</v>
      </c>
      <c r="D481" s="7" t="s">
        <v>9615</v>
      </c>
      <c r="E481" s="7" t="s">
        <v>118</v>
      </c>
      <c r="F481" s="6"/>
      <c r="G481" s="6"/>
    </row>
    <row r="482" spans="1:7" ht="150">
      <c r="A482" s="7" t="s">
        <v>8623</v>
      </c>
      <c r="B482" s="7" t="s">
        <v>9918</v>
      </c>
      <c r="C482" s="7" t="s">
        <v>9919</v>
      </c>
      <c r="D482" s="7" t="s">
        <v>9872</v>
      </c>
      <c r="E482" s="7" t="s">
        <v>118</v>
      </c>
      <c r="F482" s="6"/>
      <c r="G482" s="6"/>
    </row>
    <row r="483" spans="1:7" ht="135">
      <c r="A483" s="7" t="s">
        <v>8623</v>
      </c>
      <c r="B483" s="7" t="s">
        <v>9920</v>
      </c>
      <c r="C483" s="7" t="s">
        <v>9921</v>
      </c>
      <c r="D483" s="7" t="s">
        <v>9615</v>
      </c>
      <c r="E483" s="7" t="s">
        <v>118</v>
      </c>
      <c r="F483" s="6"/>
      <c r="G483" s="6"/>
    </row>
    <row r="484" spans="1:7" ht="135">
      <c r="A484" s="7" t="s">
        <v>8623</v>
      </c>
      <c r="B484" s="7" t="s">
        <v>9922</v>
      </c>
      <c r="C484" s="7" t="s">
        <v>9923</v>
      </c>
      <c r="D484" s="7" t="s">
        <v>9924</v>
      </c>
      <c r="E484" s="7" t="s">
        <v>118</v>
      </c>
      <c r="F484" s="6"/>
      <c r="G484" s="6"/>
    </row>
    <row r="485" spans="1:7" ht="135">
      <c r="A485" s="7" t="s">
        <v>8623</v>
      </c>
      <c r="B485" s="7" t="s">
        <v>9925</v>
      </c>
      <c r="C485" s="7" t="s">
        <v>9926</v>
      </c>
      <c r="D485" s="7" t="s">
        <v>9439</v>
      </c>
      <c r="E485" s="7" t="s">
        <v>118</v>
      </c>
      <c r="F485" s="6"/>
      <c r="G485" s="6"/>
    </row>
    <row r="486" spans="1:7" ht="135">
      <c r="A486" s="7" t="s">
        <v>8623</v>
      </c>
      <c r="B486" s="7" t="s">
        <v>9927</v>
      </c>
      <c r="C486" s="7" t="s">
        <v>9928</v>
      </c>
      <c r="D486" s="7" t="s">
        <v>9615</v>
      </c>
      <c r="E486" s="7" t="s">
        <v>118</v>
      </c>
      <c r="F486" s="6"/>
      <c r="G486" s="6"/>
    </row>
    <row r="487" spans="1:7" ht="150">
      <c r="A487" s="7" t="s">
        <v>8623</v>
      </c>
      <c r="B487" s="7" t="s">
        <v>9929</v>
      </c>
      <c r="C487" s="7" t="s">
        <v>9930</v>
      </c>
      <c r="D487" s="7" t="s">
        <v>9653</v>
      </c>
      <c r="E487" s="7" t="s">
        <v>118</v>
      </c>
      <c r="F487" s="6"/>
      <c r="G487" s="6"/>
    </row>
    <row r="488" spans="1:7" ht="150">
      <c r="A488" s="7" t="s">
        <v>8623</v>
      </c>
      <c r="B488" s="7" t="s">
        <v>9931</v>
      </c>
      <c r="C488" s="7" t="s">
        <v>9932</v>
      </c>
      <c r="D488" s="7" t="s">
        <v>9933</v>
      </c>
      <c r="E488" s="7" t="s">
        <v>118</v>
      </c>
      <c r="F488" s="6"/>
      <c r="G488" s="6"/>
    </row>
    <row r="489" spans="1:7" ht="165">
      <c r="A489" s="7" t="s">
        <v>8623</v>
      </c>
      <c r="B489" s="7" t="s">
        <v>9934</v>
      </c>
      <c r="C489" s="7" t="s">
        <v>9935</v>
      </c>
      <c r="D489" s="7" t="s">
        <v>9721</v>
      </c>
      <c r="E489" s="7" t="s">
        <v>118</v>
      </c>
      <c r="F489" s="6"/>
      <c r="G489" s="6"/>
    </row>
    <row r="490" spans="1:7" ht="165">
      <c r="A490" s="7" t="s">
        <v>8623</v>
      </c>
      <c r="B490" s="7" t="s">
        <v>9936</v>
      </c>
      <c r="C490" s="7" t="s">
        <v>9937</v>
      </c>
      <c r="D490" s="7" t="s">
        <v>9530</v>
      </c>
      <c r="E490" s="7" t="s">
        <v>118</v>
      </c>
      <c r="F490" s="6"/>
      <c r="G490" s="6"/>
    </row>
    <row r="491" spans="1:7" ht="165">
      <c r="A491" s="7" t="s">
        <v>8623</v>
      </c>
      <c r="B491" s="7" t="s">
        <v>9938</v>
      </c>
      <c r="C491" s="7" t="s">
        <v>9939</v>
      </c>
      <c r="D491" s="7" t="s">
        <v>9519</v>
      </c>
      <c r="E491" s="7" t="s">
        <v>118</v>
      </c>
      <c r="F491" s="6"/>
      <c r="G491" s="6"/>
    </row>
    <row r="492" spans="1:7" ht="150">
      <c r="A492" s="7" t="s">
        <v>8623</v>
      </c>
      <c r="B492" s="7" t="s">
        <v>9940</v>
      </c>
      <c r="C492" s="7" t="s">
        <v>9941</v>
      </c>
      <c r="D492" s="7" t="s">
        <v>9659</v>
      </c>
      <c r="E492" s="7" t="s">
        <v>118</v>
      </c>
      <c r="F492" s="6"/>
      <c r="G492" s="6"/>
    </row>
    <row r="493" spans="1:7" ht="135">
      <c r="A493" s="7" t="s">
        <v>8623</v>
      </c>
      <c r="B493" s="7" t="s">
        <v>9942</v>
      </c>
      <c r="C493" s="7" t="s">
        <v>9478</v>
      </c>
      <c r="D493" s="7" t="s">
        <v>9902</v>
      </c>
      <c r="E493" s="7" t="s">
        <v>118</v>
      </c>
      <c r="F493" s="6"/>
      <c r="G493" s="6"/>
    </row>
    <row r="494" spans="1:7" ht="135">
      <c r="A494" s="7" t="s">
        <v>8623</v>
      </c>
      <c r="B494" s="7" t="s">
        <v>9943</v>
      </c>
      <c r="C494" s="7" t="s">
        <v>9944</v>
      </c>
      <c r="D494" s="7" t="s">
        <v>9933</v>
      </c>
      <c r="E494" s="7" t="s">
        <v>118</v>
      </c>
      <c r="F494" s="6"/>
      <c r="G494" s="6"/>
    </row>
    <row r="495" spans="1:7" ht="135">
      <c r="A495" s="7" t="s">
        <v>8623</v>
      </c>
      <c r="B495" s="7" t="s">
        <v>9945</v>
      </c>
      <c r="C495" s="7" t="s">
        <v>9946</v>
      </c>
      <c r="D495" s="7" t="s">
        <v>9947</v>
      </c>
      <c r="E495" s="7" t="s">
        <v>118</v>
      </c>
      <c r="F495" s="6"/>
      <c r="G495" s="6"/>
    </row>
    <row r="496" spans="1:7" ht="150">
      <c r="A496" s="7" t="s">
        <v>8623</v>
      </c>
      <c r="B496" s="7" t="s">
        <v>9948</v>
      </c>
      <c r="C496" s="7" t="s">
        <v>9949</v>
      </c>
      <c r="D496" s="7" t="s">
        <v>9950</v>
      </c>
      <c r="E496" s="7" t="s">
        <v>118</v>
      </c>
      <c r="F496" s="6"/>
      <c r="G496" s="6"/>
    </row>
    <row r="497" spans="1:7" ht="150">
      <c r="A497" s="7" t="s">
        <v>8623</v>
      </c>
      <c r="B497" s="7" t="s">
        <v>9951</v>
      </c>
      <c r="C497" s="7" t="s">
        <v>9952</v>
      </c>
      <c r="D497" s="7" t="s">
        <v>9546</v>
      </c>
      <c r="E497" s="7" t="s">
        <v>118</v>
      </c>
      <c r="F497" s="6"/>
      <c r="G497" s="6"/>
    </row>
    <row r="498" spans="1:7" ht="150">
      <c r="A498" s="7" t="s">
        <v>8623</v>
      </c>
      <c r="B498" s="7" t="s">
        <v>9953</v>
      </c>
      <c r="C498" s="7" t="s">
        <v>9954</v>
      </c>
      <c r="D498" s="7" t="s">
        <v>9955</v>
      </c>
      <c r="E498" s="7" t="s">
        <v>118</v>
      </c>
      <c r="F498" s="6"/>
      <c r="G498" s="6"/>
    </row>
    <row r="499" spans="1:7" ht="150">
      <c r="A499" s="7" t="s">
        <v>8623</v>
      </c>
      <c r="B499" s="7" t="s">
        <v>9956</v>
      </c>
      <c r="C499" s="7" t="s">
        <v>9957</v>
      </c>
      <c r="D499" s="7" t="s">
        <v>9502</v>
      </c>
      <c r="E499" s="7" t="s">
        <v>118</v>
      </c>
      <c r="F499" s="6"/>
      <c r="G499" s="6"/>
    </row>
    <row r="500" spans="1:7" ht="150">
      <c r="A500" s="7" t="s">
        <v>8623</v>
      </c>
      <c r="B500" s="7" t="s">
        <v>9958</v>
      </c>
      <c r="C500" s="7" t="s">
        <v>9959</v>
      </c>
      <c r="D500" s="7" t="s">
        <v>9679</v>
      </c>
      <c r="E500" s="7" t="s">
        <v>118</v>
      </c>
      <c r="F500" s="6"/>
      <c r="G500" s="6"/>
    </row>
    <row r="501" spans="1:7" ht="150">
      <c r="A501" s="7" t="s">
        <v>8623</v>
      </c>
      <c r="B501" s="7" t="s">
        <v>9960</v>
      </c>
      <c r="C501" s="7" t="s">
        <v>9961</v>
      </c>
      <c r="D501" s="7" t="s">
        <v>9519</v>
      </c>
      <c r="E501" s="7" t="s">
        <v>118</v>
      </c>
      <c r="F501" s="6"/>
      <c r="G501" s="6"/>
    </row>
    <row r="502" spans="1:7" ht="150">
      <c r="A502" s="7" t="s">
        <v>8623</v>
      </c>
      <c r="B502" s="7" t="s">
        <v>9962</v>
      </c>
      <c r="C502" s="7" t="s">
        <v>9963</v>
      </c>
      <c r="D502" s="7" t="s">
        <v>9633</v>
      </c>
      <c r="E502" s="7" t="s">
        <v>118</v>
      </c>
      <c r="F502" s="6"/>
      <c r="G502" s="6"/>
    </row>
    <row r="503" spans="1:7" ht="150">
      <c r="A503" s="7" t="s">
        <v>8623</v>
      </c>
      <c r="B503" s="7" t="s">
        <v>9964</v>
      </c>
      <c r="C503" s="7" t="s">
        <v>9965</v>
      </c>
      <c r="D503" s="7" t="s">
        <v>9633</v>
      </c>
      <c r="E503" s="7" t="s">
        <v>118</v>
      </c>
      <c r="F503" s="6"/>
      <c r="G503" s="6"/>
    </row>
    <row r="504" spans="1:7" ht="150">
      <c r="A504" s="7" t="s">
        <v>8623</v>
      </c>
      <c r="B504" s="7" t="s">
        <v>9966</v>
      </c>
      <c r="C504" s="7" t="s">
        <v>9967</v>
      </c>
      <c r="D504" s="7" t="s">
        <v>9633</v>
      </c>
      <c r="E504" s="7" t="s">
        <v>118</v>
      </c>
      <c r="F504" s="6"/>
      <c r="G504" s="6"/>
    </row>
    <row r="505" spans="1:7" ht="150">
      <c r="A505" s="7" t="s">
        <v>8623</v>
      </c>
      <c r="B505" s="7" t="s">
        <v>9968</v>
      </c>
      <c r="C505" s="7" t="s">
        <v>9969</v>
      </c>
      <c r="D505" s="7" t="s">
        <v>9633</v>
      </c>
      <c r="E505" s="7" t="s">
        <v>118</v>
      </c>
      <c r="F505" s="6"/>
      <c r="G505" s="6"/>
    </row>
    <row r="506" spans="1:7" ht="150">
      <c r="A506" s="7" t="s">
        <v>8623</v>
      </c>
      <c r="B506" s="7" t="s">
        <v>9970</v>
      </c>
      <c r="C506" s="7" t="s">
        <v>9971</v>
      </c>
      <c r="D506" s="7" t="s">
        <v>9530</v>
      </c>
      <c r="E506" s="7" t="s">
        <v>118</v>
      </c>
      <c r="F506" s="6"/>
      <c r="G506" s="6"/>
    </row>
    <row r="507" spans="1:7" ht="150">
      <c r="A507" s="7" t="s">
        <v>8623</v>
      </c>
      <c r="B507" s="7" t="s">
        <v>9972</v>
      </c>
      <c r="C507" s="7" t="s">
        <v>9973</v>
      </c>
      <c r="D507" s="7" t="s">
        <v>9933</v>
      </c>
      <c r="E507" s="7" t="s">
        <v>118</v>
      </c>
      <c r="F507" s="6"/>
      <c r="G507" s="6"/>
    </row>
    <row r="508" spans="1:7" ht="150">
      <c r="A508" s="7" t="s">
        <v>8623</v>
      </c>
      <c r="B508" s="7" t="s">
        <v>9974</v>
      </c>
      <c r="C508" s="7" t="s">
        <v>9975</v>
      </c>
      <c r="D508" s="7" t="s">
        <v>9633</v>
      </c>
      <c r="E508" s="7" t="s">
        <v>118</v>
      </c>
      <c r="F508" s="6"/>
      <c r="G508" s="6"/>
    </row>
    <row r="509" spans="1:7" ht="150">
      <c r="A509" s="7" t="s">
        <v>8623</v>
      </c>
      <c r="B509" s="7" t="s">
        <v>9976</v>
      </c>
      <c r="C509" s="7" t="s">
        <v>9977</v>
      </c>
      <c r="D509" s="7" t="s">
        <v>9473</v>
      </c>
      <c r="E509" s="7" t="s">
        <v>118</v>
      </c>
      <c r="F509" s="6"/>
      <c r="G509" s="6"/>
    </row>
    <row r="510" spans="1:7" ht="150">
      <c r="A510" s="7" t="s">
        <v>8623</v>
      </c>
      <c r="B510" s="7" t="s">
        <v>9978</v>
      </c>
      <c r="C510" s="7" t="s">
        <v>9979</v>
      </c>
      <c r="D510" s="7" t="s">
        <v>9530</v>
      </c>
      <c r="E510" s="7" t="s">
        <v>118</v>
      </c>
      <c r="F510" s="6"/>
      <c r="G510" s="6"/>
    </row>
    <row r="511" spans="1:7" ht="150">
      <c r="A511" s="7" t="s">
        <v>8623</v>
      </c>
      <c r="B511" s="7" t="s">
        <v>9980</v>
      </c>
      <c r="C511" s="7" t="s">
        <v>9981</v>
      </c>
      <c r="D511" s="7" t="s">
        <v>9546</v>
      </c>
      <c r="E511" s="7" t="s">
        <v>118</v>
      </c>
      <c r="F511" s="6"/>
      <c r="G511" s="6"/>
    </row>
    <row r="512" spans="1:7" ht="150">
      <c r="A512" s="7" t="s">
        <v>8623</v>
      </c>
      <c r="B512" s="7" t="s">
        <v>9982</v>
      </c>
      <c r="C512" s="7" t="s">
        <v>9983</v>
      </c>
      <c r="D512" s="7" t="s">
        <v>9933</v>
      </c>
      <c r="E512" s="7" t="s">
        <v>118</v>
      </c>
      <c r="F512" s="6"/>
      <c r="G512" s="6"/>
    </row>
    <row r="513" spans="1:7" ht="150">
      <c r="A513" s="7" t="s">
        <v>8623</v>
      </c>
      <c r="B513" s="7" t="s">
        <v>9984</v>
      </c>
      <c r="C513" s="7" t="s">
        <v>9985</v>
      </c>
      <c r="D513" s="7" t="s">
        <v>9986</v>
      </c>
      <c r="E513" s="7" t="s">
        <v>118</v>
      </c>
      <c r="F513" s="6"/>
      <c r="G513" s="6"/>
    </row>
    <row r="514" spans="1:7" ht="150">
      <c r="A514" s="7" t="s">
        <v>8623</v>
      </c>
      <c r="B514" s="7" t="s">
        <v>9987</v>
      </c>
      <c r="C514" s="7" t="s">
        <v>9988</v>
      </c>
      <c r="D514" s="7" t="s">
        <v>9796</v>
      </c>
      <c r="E514" s="7" t="s">
        <v>118</v>
      </c>
      <c r="F514" s="6"/>
      <c r="G514" s="6"/>
    </row>
    <row r="515" spans="1:7" ht="150">
      <c r="A515" s="7" t="s">
        <v>8623</v>
      </c>
      <c r="B515" s="7" t="s">
        <v>9989</v>
      </c>
      <c r="C515" s="7" t="s">
        <v>9990</v>
      </c>
      <c r="D515" s="7" t="s">
        <v>9991</v>
      </c>
      <c r="E515" s="7" t="s">
        <v>118</v>
      </c>
      <c r="F515" s="6"/>
      <c r="G515" s="6"/>
    </row>
    <row r="516" spans="1:7" ht="150">
      <c r="A516" s="7" t="s">
        <v>8623</v>
      </c>
      <c r="B516" s="7" t="s">
        <v>9992</v>
      </c>
      <c r="C516" s="7" t="s">
        <v>9993</v>
      </c>
      <c r="D516" s="7" t="s">
        <v>9519</v>
      </c>
      <c r="E516" s="7" t="s">
        <v>118</v>
      </c>
      <c r="F516" s="6"/>
      <c r="G516" s="6"/>
    </row>
    <row r="517" spans="1:7" ht="150">
      <c r="A517" s="7" t="s">
        <v>8623</v>
      </c>
      <c r="B517" s="7" t="s">
        <v>9994</v>
      </c>
      <c r="C517" s="7" t="s">
        <v>9995</v>
      </c>
      <c r="D517" s="7" t="s">
        <v>9511</v>
      </c>
      <c r="E517" s="7" t="s">
        <v>118</v>
      </c>
      <c r="F517" s="6"/>
      <c r="G517" s="6"/>
    </row>
    <row r="518" spans="1:7" ht="150">
      <c r="A518" s="7" t="s">
        <v>8623</v>
      </c>
      <c r="B518" s="7" t="s">
        <v>9996</v>
      </c>
      <c r="C518" s="7" t="s">
        <v>9997</v>
      </c>
      <c r="D518" s="7" t="s">
        <v>9656</v>
      </c>
      <c r="E518" s="7" t="s">
        <v>118</v>
      </c>
      <c r="F518" s="6"/>
      <c r="G518" s="6"/>
    </row>
    <row r="519" spans="1:7" ht="150">
      <c r="A519" s="7" t="s">
        <v>8623</v>
      </c>
      <c r="B519" s="7" t="s">
        <v>9998</v>
      </c>
      <c r="C519" s="7" t="s">
        <v>9999</v>
      </c>
      <c r="D519" s="7" t="s">
        <v>8778</v>
      </c>
      <c r="E519" s="7" t="s">
        <v>118</v>
      </c>
      <c r="F519" s="6"/>
      <c r="G519" s="6"/>
    </row>
    <row r="520" spans="1:7" ht="150">
      <c r="A520" s="7" t="s">
        <v>8623</v>
      </c>
      <c r="B520" s="7" t="s">
        <v>10000</v>
      </c>
      <c r="C520" s="7" t="s">
        <v>10001</v>
      </c>
      <c r="D520" s="7" t="s">
        <v>9986</v>
      </c>
      <c r="E520" s="7" t="s">
        <v>118</v>
      </c>
      <c r="F520" s="6"/>
      <c r="G520" s="6"/>
    </row>
    <row r="521" spans="1:7" ht="150">
      <c r="A521" s="7" t="s">
        <v>8623</v>
      </c>
      <c r="B521" s="7" t="s">
        <v>10002</v>
      </c>
      <c r="C521" s="7" t="s">
        <v>10003</v>
      </c>
      <c r="D521" s="7" t="s">
        <v>9580</v>
      </c>
      <c r="E521" s="7" t="s">
        <v>118</v>
      </c>
      <c r="F521" s="6"/>
      <c r="G521" s="6"/>
    </row>
    <row r="522" spans="1:7" ht="150">
      <c r="A522" s="7" t="s">
        <v>8623</v>
      </c>
      <c r="B522" s="7" t="s">
        <v>10004</v>
      </c>
      <c r="C522" s="7" t="s">
        <v>10005</v>
      </c>
      <c r="D522" s="7" t="s">
        <v>9731</v>
      </c>
      <c r="E522" s="7" t="s">
        <v>118</v>
      </c>
      <c r="F522" s="6"/>
      <c r="G522" s="6"/>
    </row>
    <row r="523" spans="1:7" ht="150">
      <c r="A523" s="7" t="s">
        <v>8623</v>
      </c>
      <c r="B523" s="7" t="s">
        <v>10006</v>
      </c>
      <c r="C523" s="7" t="s">
        <v>10007</v>
      </c>
      <c r="D523" s="7" t="s">
        <v>9785</v>
      </c>
      <c r="E523" s="7" t="s">
        <v>118</v>
      </c>
      <c r="F523" s="6"/>
      <c r="G523" s="6"/>
    </row>
    <row r="524" spans="1:7" ht="150">
      <c r="A524" s="7" t="s">
        <v>8623</v>
      </c>
      <c r="B524" s="7" t="s">
        <v>10008</v>
      </c>
      <c r="C524" s="7" t="s">
        <v>10009</v>
      </c>
      <c r="D524" s="7" t="s">
        <v>9869</v>
      </c>
      <c r="E524" s="7" t="s">
        <v>118</v>
      </c>
      <c r="F524" s="6"/>
      <c r="G524" s="6"/>
    </row>
    <row r="525" spans="1:7" ht="150">
      <c r="A525" s="7" t="s">
        <v>8623</v>
      </c>
      <c r="B525" s="7" t="s">
        <v>10010</v>
      </c>
      <c r="C525" s="7" t="s">
        <v>10011</v>
      </c>
      <c r="D525" s="7" t="s">
        <v>9590</v>
      </c>
      <c r="E525" s="7" t="s">
        <v>118</v>
      </c>
      <c r="F525" s="6"/>
      <c r="G525" s="6"/>
    </row>
    <row r="526" spans="1:7" ht="135">
      <c r="A526" s="7" t="s">
        <v>8623</v>
      </c>
      <c r="B526" s="7" t="s">
        <v>10012</v>
      </c>
      <c r="C526" s="7" t="s">
        <v>10013</v>
      </c>
      <c r="D526" s="7" t="s">
        <v>8798</v>
      </c>
      <c r="E526" s="7" t="s">
        <v>118</v>
      </c>
      <c r="F526" s="6"/>
      <c r="G526" s="6"/>
    </row>
    <row r="527" spans="1:7" ht="135">
      <c r="A527" s="7" t="s">
        <v>8623</v>
      </c>
      <c r="B527" s="7" t="s">
        <v>10014</v>
      </c>
      <c r="C527" s="7" t="s">
        <v>10015</v>
      </c>
      <c r="D527" s="7" t="s">
        <v>10016</v>
      </c>
      <c r="E527" s="7" t="s">
        <v>118</v>
      </c>
      <c r="F527" s="6"/>
      <c r="G527" s="6"/>
    </row>
    <row r="528" spans="1:7" ht="135">
      <c r="A528" s="7" t="s">
        <v>8623</v>
      </c>
      <c r="B528" s="7" t="s">
        <v>10017</v>
      </c>
      <c r="C528" s="7" t="s">
        <v>10018</v>
      </c>
      <c r="D528" s="7" t="s">
        <v>9902</v>
      </c>
      <c r="E528" s="7" t="s">
        <v>118</v>
      </c>
      <c r="F528" s="6"/>
      <c r="G528" s="6"/>
    </row>
    <row r="529" spans="1:7" ht="135">
      <c r="A529" s="7" t="s">
        <v>8623</v>
      </c>
      <c r="B529" s="7" t="s">
        <v>10019</v>
      </c>
      <c r="C529" s="7" t="s">
        <v>10020</v>
      </c>
      <c r="D529" s="7" t="s">
        <v>8751</v>
      </c>
      <c r="E529" s="7" t="s">
        <v>118</v>
      </c>
      <c r="F529" s="6"/>
      <c r="G529" s="6"/>
    </row>
    <row r="530" spans="1:7" ht="135">
      <c r="A530" s="7" t="s">
        <v>8623</v>
      </c>
      <c r="B530" s="7" t="s">
        <v>10021</v>
      </c>
      <c r="C530" s="7" t="s">
        <v>9848</v>
      </c>
      <c r="D530" s="7" t="s">
        <v>9476</v>
      </c>
      <c r="E530" s="7" t="s">
        <v>118</v>
      </c>
      <c r="F530" s="6"/>
      <c r="G530" s="6"/>
    </row>
    <row r="531" spans="1:7" ht="135">
      <c r="A531" s="7" t="s">
        <v>8623</v>
      </c>
      <c r="B531" s="7" t="s">
        <v>10022</v>
      </c>
      <c r="C531" s="7" t="s">
        <v>10023</v>
      </c>
      <c r="D531" s="7" t="s">
        <v>10024</v>
      </c>
      <c r="E531" s="7" t="s">
        <v>118</v>
      </c>
      <c r="F531" s="6"/>
      <c r="G531" s="6"/>
    </row>
    <row r="532" spans="1:7" ht="240">
      <c r="A532" s="7" t="s">
        <v>8623</v>
      </c>
      <c r="B532" s="7" t="s">
        <v>10025</v>
      </c>
      <c r="C532" s="7" t="s">
        <v>9158</v>
      </c>
      <c r="D532" s="7" t="s">
        <v>10026</v>
      </c>
      <c r="E532" s="7" t="s">
        <v>2690</v>
      </c>
      <c r="F532" s="6"/>
      <c r="G532" s="6"/>
    </row>
    <row r="533" spans="1:7" ht="240">
      <c r="A533" s="7" t="s">
        <v>8623</v>
      </c>
      <c r="B533" s="7" t="s">
        <v>10027</v>
      </c>
      <c r="C533" s="7" t="s">
        <v>10028</v>
      </c>
      <c r="D533" s="7" t="s">
        <v>9724</v>
      </c>
      <c r="E533" s="7" t="s">
        <v>10029</v>
      </c>
      <c r="F533" s="6"/>
      <c r="G533" s="6"/>
    </row>
    <row r="534" spans="1:7" ht="240">
      <c r="A534" s="7" t="s">
        <v>8623</v>
      </c>
      <c r="B534" s="7" t="s">
        <v>10030</v>
      </c>
      <c r="C534" s="7" t="s">
        <v>10031</v>
      </c>
      <c r="D534" s="7" t="s">
        <v>10032</v>
      </c>
      <c r="E534" s="7" t="s">
        <v>8627</v>
      </c>
      <c r="F534" s="6"/>
      <c r="G534" s="6"/>
    </row>
    <row r="535" spans="1:7" ht="240">
      <c r="A535" s="7" t="s">
        <v>8623</v>
      </c>
      <c r="B535" s="7" t="s">
        <v>10033</v>
      </c>
      <c r="C535" s="7" t="s">
        <v>9286</v>
      </c>
      <c r="D535" s="7" t="s">
        <v>10034</v>
      </c>
      <c r="E535" s="7" t="s">
        <v>8627</v>
      </c>
      <c r="F535" s="6"/>
      <c r="G535" s="6"/>
    </row>
    <row r="536" spans="1:7" ht="165">
      <c r="A536" s="7" t="s">
        <v>8623</v>
      </c>
      <c r="B536" s="7" t="s">
        <v>10035</v>
      </c>
      <c r="C536" s="7" t="s">
        <v>9429</v>
      </c>
      <c r="D536" s="7"/>
      <c r="E536" s="7" t="s">
        <v>241</v>
      </c>
      <c r="F536" s="6"/>
      <c r="G536" s="6"/>
    </row>
    <row r="537" spans="1:7" ht="240">
      <c r="A537" s="7" t="s">
        <v>8623</v>
      </c>
      <c r="B537" s="7" t="s">
        <v>10036</v>
      </c>
      <c r="C537" s="7" t="s">
        <v>9158</v>
      </c>
      <c r="D537" s="7" t="s">
        <v>9496</v>
      </c>
      <c r="E537" s="7" t="s">
        <v>2690</v>
      </c>
      <c r="F537" s="6"/>
      <c r="G537" s="6"/>
    </row>
    <row r="538" spans="1:7" ht="240">
      <c r="A538" s="7" t="s">
        <v>8623</v>
      </c>
      <c r="B538" s="7" t="s">
        <v>10037</v>
      </c>
      <c r="C538" s="7" t="s">
        <v>8669</v>
      </c>
      <c r="D538" s="7" t="s">
        <v>9653</v>
      </c>
      <c r="E538" s="7" t="s">
        <v>2690</v>
      </c>
      <c r="F538" s="6"/>
      <c r="G538" s="6"/>
    </row>
    <row r="539" spans="1:7" ht="240">
      <c r="A539" s="7" t="s">
        <v>8623</v>
      </c>
      <c r="B539" s="7" t="s">
        <v>10038</v>
      </c>
      <c r="C539" s="7" t="s">
        <v>8669</v>
      </c>
      <c r="D539" s="7" t="s">
        <v>9653</v>
      </c>
      <c r="E539" s="7" t="s">
        <v>2690</v>
      </c>
      <c r="F539" s="6"/>
      <c r="G539" s="6"/>
    </row>
    <row r="540" spans="1:7" ht="240">
      <c r="A540" s="7" t="s">
        <v>8623</v>
      </c>
      <c r="B540" s="7" t="s">
        <v>10039</v>
      </c>
      <c r="C540" s="7" t="s">
        <v>9110</v>
      </c>
      <c r="D540" s="7" t="s">
        <v>10040</v>
      </c>
      <c r="E540" s="7" t="s">
        <v>2690</v>
      </c>
      <c r="F540" s="6"/>
      <c r="G540" s="6"/>
    </row>
    <row r="541" spans="1:7" ht="240">
      <c r="A541" s="7" t="s">
        <v>8623</v>
      </c>
      <c r="B541" s="7" t="s">
        <v>10041</v>
      </c>
      <c r="C541" s="7" t="s">
        <v>10042</v>
      </c>
      <c r="D541" s="7" t="s">
        <v>10043</v>
      </c>
      <c r="E541" s="7" t="s">
        <v>2690</v>
      </c>
      <c r="F541" s="6"/>
      <c r="G541" s="6"/>
    </row>
    <row r="542" spans="1:7" ht="240">
      <c r="A542" s="7" t="s">
        <v>8623</v>
      </c>
      <c r="B542" s="7" t="s">
        <v>10044</v>
      </c>
      <c r="C542" s="7" t="s">
        <v>9434</v>
      </c>
      <c r="D542" s="7" t="s">
        <v>9671</v>
      </c>
      <c r="E542" s="7" t="s">
        <v>2690</v>
      </c>
      <c r="F542" s="6"/>
      <c r="G542" s="6"/>
    </row>
    <row r="543" spans="1:7" ht="240">
      <c r="A543" s="7" t="s">
        <v>8623</v>
      </c>
      <c r="B543" s="7" t="s">
        <v>10045</v>
      </c>
      <c r="C543" s="7" t="s">
        <v>9434</v>
      </c>
      <c r="D543" s="7" t="s">
        <v>10046</v>
      </c>
      <c r="E543" s="7" t="s">
        <v>2690</v>
      </c>
      <c r="F543" s="6"/>
      <c r="G543" s="6"/>
    </row>
    <row r="544" spans="1:7" ht="240">
      <c r="A544" s="7" t="s">
        <v>8623</v>
      </c>
      <c r="B544" s="7" t="s">
        <v>10047</v>
      </c>
      <c r="C544" s="7" t="s">
        <v>9434</v>
      </c>
      <c r="D544" s="7" t="s">
        <v>10048</v>
      </c>
      <c r="E544" s="7" t="s">
        <v>2690</v>
      </c>
      <c r="F544" s="6"/>
      <c r="G544" s="6"/>
    </row>
    <row r="545" spans="1:7" ht="240">
      <c r="A545" s="7" t="s">
        <v>8623</v>
      </c>
      <c r="B545" s="7" t="s">
        <v>10049</v>
      </c>
      <c r="C545" s="7" t="s">
        <v>9185</v>
      </c>
      <c r="D545" s="7" t="s">
        <v>10050</v>
      </c>
      <c r="E545" s="7" t="s">
        <v>2690</v>
      </c>
      <c r="F545" s="6"/>
      <c r="G545" s="6"/>
    </row>
    <row r="546" spans="1:7" ht="240">
      <c r="A546" s="7" t="s">
        <v>8623</v>
      </c>
      <c r="B546" s="7" t="s">
        <v>10051</v>
      </c>
      <c r="C546" s="7" t="s">
        <v>9158</v>
      </c>
      <c r="D546" s="7" t="s">
        <v>10052</v>
      </c>
      <c r="E546" s="7" t="s">
        <v>2690</v>
      </c>
      <c r="F546" s="6"/>
      <c r="G546" s="6"/>
    </row>
    <row r="547" spans="1:7" ht="240">
      <c r="A547" s="7" t="s">
        <v>8623</v>
      </c>
      <c r="B547" s="7" t="s">
        <v>10053</v>
      </c>
      <c r="C547" s="7" t="s">
        <v>9223</v>
      </c>
      <c r="D547" s="7" t="s">
        <v>9517</v>
      </c>
      <c r="E547" s="7" t="s">
        <v>2690</v>
      </c>
      <c r="F547" s="6"/>
      <c r="G547" s="6"/>
    </row>
    <row r="548" spans="1:7" ht="240">
      <c r="A548" s="7" t="s">
        <v>8623</v>
      </c>
      <c r="B548" s="7" t="s">
        <v>10054</v>
      </c>
      <c r="C548" s="7" t="s">
        <v>10055</v>
      </c>
      <c r="D548" s="7" t="s">
        <v>10056</v>
      </c>
      <c r="E548" s="7" t="s">
        <v>2690</v>
      </c>
      <c r="F548" s="6"/>
      <c r="G548" s="6"/>
    </row>
    <row r="549" spans="1:7" ht="240">
      <c r="A549" s="7" t="s">
        <v>8623</v>
      </c>
      <c r="B549" s="7" t="s">
        <v>10057</v>
      </c>
      <c r="C549" s="7" t="s">
        <v>8936</v>
      </c>
      <c r="D549" s="7" t="s">
        <v>10058</v>
      </c>
      <c r="E549" s="7" t="s">
        <v>2690</v>
      </c>
      <c r="F549" s="6"/>
      <c r="G549" s="6"/>
    </row>
    <row r="550" spans="1:7" ht="240">
      <c r="A550" s="7" t="s">
        <v>8623</v>
      </c>
      <c r="B550" s="7" t="s">
        <v>10059</v>
      </c>
      <c r="C550" s="7" t="s">
        <v>9434</v>
      </c>
      <c r="D550" s="7" t="s">
        <v>10060</v>
      </c>
      <c r="E550" s="7" t="s">
        <v>2690</v>
      </c>
      <c r="F550" s="6"/>
      <c r="G550" s="6"/>
    </row>
    <row r="551" spans="1:7" ht="240">
      <c r="A551" s="7" t="s">
        <v>8623</v>
      </c>
      <c r="B551" s="7" t="s">
        <v>10061</v>
      </c>
      <c r="C551" s="7" t="s">
        <v>10062</v>
      </c>
      <c r="D551" s="7" t="s">
        <v>10063</v>
      </c>
      <c r="E551" s="7" t="s">
        <v>2690</v>
      </c>
      <c r="F551" s="6"/>
      <c r="G551" s="6"/>
    </row>
    <row r="552" spans="1:7" ht="240">
      <c r="A552" s="7" t="s">
        <v>8623</v>
      </c>
      <c r="B552" s="7" t="s">
        <v>10064</v>
      </c>
      <c r="C552" s="7" t="s">
        <v>8678</v>
      </c>
      <c r="D552" s="7" t="s">
        <v>9502</v>
      </c>
      <c r="E552" s="7" t="s">
        <v>2690</v>
      </c>
      <c r="F552" s="6"/>
      <c r="G552" s="6"/>
    </row>
    <row r="553" spans="1:7" ht="240">
      <c r="A553" s="7" t="s">
        <v>8623</v>
      </c>
      <c r="B553" s="7" t="s">
        <v>10064</v>
      </c>
      <c r="C553" s="7" t="s">
        <v>8678</v>
      </c>
      <c r="D553" s="7" t="s">
        <v>9502</v>
      </c>
      <c r="E553" s="7" t="s">
        <v>2690</v>
      </c>
      <c r="F553" s="6"/>
      <c r="G553" s="6"/>
    </row>
    <row r="554" spans="1:7" ht="240">
      <c r="A554" s="7" t="s">
        <v>8623</v>
      </c>
      <c r="B554" s="7" t="s">
        <v>10065</v>
      </c>
      <c r="C554" s="7" t="s">
        <v>8942</v>
      </c>
      <c r="D554" s="7" t="s">
        <v>10066</v>
      </c>
      <c r="E554" s="7" t="s">
        <v>2690</v>
      </c>
      <c r="F554" s="6"/>
      <c r="G554" s="6"/>
    </row>
    <row r="555" spans="1:7" ht="240">
      <c r="A555" s="7" t="s">
        <v>8623</v>
      </c>
      <c r="B555" s="7" t="s">
        <v>10067</v>
      </c>
      <c r="C555" s="7" t="s">
        <v>8945</v>
      </c>
      <c r="D555" s="7" t="s">
        <v>10068</v>
      </c>
      <c r="E555" s="7" t="s">
        <v>2690</v>
      </c>
      <c r="F555" s="6"/>
      <c r="G555" s="6"/>
    </row>
    <row r="556" spans="1:7" ht="240">
      <c r="A556" s="7" t="s">
        <v>8623</v>
      </c>
      <c r="B556" s="7" t="s">
        <v>10069</v>
      </c>
      <c r="C556" s="7" t="s">
        <v>9434</v>
      </c>
      <c r="D556" s="7" t="s">
        <v>8742</v>
      </c>
      <c r="E556" s="7" t="s">
        <v>2690</v>
      </c>
      <c r="F556" s="6"/>
      <c r="G556" s="6"/>
    </row>
    <row r="557" spans="1:7" ht="240">
      <c r="A557" s="7" t="s">
        <v>8623</v>
      </c>
      <c r="B557" s="7" t="s">
        <v>10070</v>
      </c>
      <c r="C557" s="7" t="s">
        <v>9434</v>
      </c>
      <c r="D557" s="7" t="s">
        <v>8772</v>
      </c>
      <c r="E557" s="7" t="s">
        <v>2690</v>
      </c>
      <c r="F557" s="6"/>
      <c r="G557" s="6"/>
    </row>
    <row r="558" spans="1:7" ht="240">
      <c r="A558" s="7" t="s">
        <v>8623</v>
      </c>
      <c r="B558" s="7" t="s">
        <v>10071</v>
      </c>
      <c r="C558" s="7" t="s">
        <v>10072</v>
      </c>
      <c r="D558" s="7" t="s">
        <v>10073</v>
      </c>
      <c r="E558" s="7" t="s">
        <v>2690</v>
      </c>
      <c r="F558" s="6"/>
      <c r="G558" s="6"/>
    </row>
    <row r="559" spans="1:7" ht="240">
      <c r="A559" s="7" t="s">
        <v>8623</v>
      </c>
      <c r="B559" s="7" t="s">
        <v>10074</v>
      </c>
      <c r="C559" s="7" t="s">
        <v>9434</v>
      </c>
      <c r="D559" s="7" t="s">
        <v>10075</v>
      </c>
      <c r="E559" s="7" t="s">
        <v>2690</v>
      </c>
      <c r="F559" s="6"/>
      <c r="G559" s="6"/>
    </row>
    <row r="560" spans="1:7" ht="240">
      <c r="A560" s="7" t="s">
        <v>8623</v>
      </c>
      <c r="B560" s="7" t="s">
        <v>10076</v>
      </c>
      <c r="C560" s="7" t="s">
        <v>9434</v>
      </c>
      <c r="D560" s="7" t="s">
        <v>8696</v>
      </c>
      <c r="E560" s="7" t="s">
        <v>2690</v>
      </c>
      <c r="F560" s="6"/>
      <c r="G560" s="6"/>
    </row>
    <row r="561" spans="1:7" ht="240">
      <c r="A561" s="7" t="s">
        <v>8623</v>
      </c>
      <c r="B561" s="7" t="s">
        <v>10076</v>
      </c>
      <c r="C561" s="7" t="s">
        <v>9434</v>
      </c>
      <c r="D561" s="7" t="s">
        <v>10077</v>
      </c>
      <c r="E561" s="7" t="s">
        <v>2690</v>
      </c>
      <c r="F561" s="6"/>
      <c r="G561" s="6"/>
    </row>
    <row r="562" spans="1:7" ht="240">
      <c r="A562" s="7" t="s">
        <v>8623</v>
      </c>
      <c r="B562" s="7" t="s">
        <v>10078</v>
      </c>
      <c r="C562" s="7" t="s">
        <v>9434</v>
      </c>
      <c r="D562" s="7" t="s">
        <v>10079</v>
      </c>
      <c r="E562" s="7" t="s">
        <v>2690</v>
      </c>
      <c r="F562" s="6"/>
      <c r="G562" s="6"/>
    </row>
    <row r="563" spans="1:7" ht="240">
      <c r="A563" s="7" t="s">
        <v>8623</v>
      </c>
      <c r="B563" s="7" t="s">
        <v>10080</v>
      </c>
      <c r="C563" s="7" t="s">
        <v>8870</v>
      </c>
      <c r="D563" s="7" t="s">
        <v>10081</v>
      </c>
      <c r="E563" s="7" t="s">
        <v>2690</v>
      </c>
      <c r="F563" s="6"/>
      <c r="G563" s="6"/>
    </row>
    <row r="564" spans="1:7" ht="240">
      <c r="A564" s="7" t="s">
        <v>8623</v>
      </c>
      <c r="B564" s="7" t="s">
        <v>10082</v>
      </c>
      <c r="C564" s="7" t="s">
        <v>9434</v>
      </c>
      <c r="D564" s="7" t="s">
        <v>10083</v>
      </c>
      <c r="E564" s="7" t="s">
        <v>2690</v>
      </c>
      <c r="F564" s="6"/>
      <c r="G564" s="6"/>
    </row>
    <row r="565" spans="1:7" ht="240">
      <c r="A565" s="7" t="s">
        <v>8623</v>
      </c>
      <c r="B565" s="7" t="s">
        <v>10084</v>
      </c>
      <c r="C565" s="7" t="s">
        <v>8876</v>
      </c>
      <c r="D565" s="7" t="s">
        <v>10085</v>
      </c>
      <c r="E565" s="7" t="s">
        <v>2690</v>
      </c>
      <c r="F565" s="6"/>
      <c r="G565" s="6"/>
    </row>
    <row r="566" spans="1:7" ht="240">
      <c r="A566" s="7" t="s">
        <v>8623</v>
      </c>
      <c r="B566" s="7" t="s">
        <v>10086</v>
      </c>
      <c r="C566" s="7" t="s">
        <v>9434</v>
      </c>
      <c r="D566" s="7" t="s">
        <v>9502</v>
      </c>
      <c r="E566" s="7" t="s">
        <v>2690</v>
      </c>
      <c r="F566" s="6"/>
      <c r="G566" s="6"/>
    </row>
    <row r="567" spans="1:7" ht="240">
      <c r="A567" s="7" t="s">
        <v>8623</v>
      </c>
      <c r="B567" s="7" t="s">
        <v>10087</v>
      </c>
      <c r="C567" s="7" t="s">
        <v>9434</v>
      </c>
      <c r="D567" s="7" t="s">
        <v>9785</v>
      </c>
      <c r="E567" s="7" t="s">
        <v>2690</v>
      </c>
      <c r="F567" s="6"/>
      <c r="G567" s="6"/>
    </row>
    <row r="568" spans="1:7" ht="240">
      <c r="A568" s="7" t="s">
        <v>8623</v>
      </c>
      <c r="B568" s="7" t="s">
        <v>10088</v>
      </c>
      <c r="C568" s="7" t="s">
        <v>8888</v>
      </c>
      <c r="D568" s="7" t="s">
        <v>10089</v>
      </c>
      <c r="E568" s="7" t="s">
        <v>2690</v>
      </c>
      <c r="F568" s="6"/>
      <c r="G568" s="6"/>
    </row>
    <row r="569" spans="1:7" ht="240">
      <c r="A569" s="7" t="s">
        <v>8623</v>
      </c>
      <c r="B569" s="7" t="s">
        <v>10090</v>
      </c>
      <c r="C569" s="7" t="s">
        <v>10091</v>
      </c>
      <c r="D569" s="7" t="s">
        <v>10092</v>
      </c>
      <c r="E569" s="7" t="s">
        <v>2690</v>
      </c>
      <c r="F569" s="6"/>
      <c r="G569" s="6"/>
    </row>
    <row r="570" spans="1:7" ht="240">
      <c r="A570" s="7" t="s">
        <v>8623</v>
      </c>
      <c r="B570" s="7" t="s">
        <v>10093</v>
      </c>
      <c r="C570" s="7" t="s">
        <v>9434</v>
      </c>
      <c r="D570" s="7" t="s">
        <v>10094</v>
      </c>
      <c r="E570" s="7" t="s">
        <v>2690</v>
      </c>
      <c r="F570" s="6"/>
      <c r="G570" s="6"/>
    </row>
    <row r="571" spans="1:7" ht="240">
      <c r="A571" s="7" t="s">
        <v>8623</v>
      </c>
      <c r="B571" s="7" t="s">
        <v>10095</v>
      </c>
      <c r="C571" s="7" t="s">
        <v>10096</v>
      </c>
      <c r="D571" s="7" t="s">
        <v>10097</v>
      </c>
      <c r="E571" s="7" t="s">
        <v>8627</v>
      </c>
      <c r="F571" s="6"/>
      <c r="G571" s="6"/>
    </row>
    <row r="572" spans="1:7" ht="240">
      <c r="A572" s="7" t="s">
        <v>8623</v>
      </c>
      <c r="B572" s="7" t="s">
        <v>10098</v>
      </c>
      <c r="C572" s="7" t="s">
        <v>8998</v>
      </c>
      <c r="D572" s="7" t="s">
        <v>10099</v>
      </c>
      <c r="E572" s="7" t="s">
        <v>8627</v>
      </c>
      <c r="F572" s="6"/>
      <c r="G572" s="6"/>
    </row>
    <row r="573" spans="1:7" ht="240">
      <c r="A573" s="7" t="s">
        <v>8623</v>
      </c>
      <c r="B573" s="7" t="s">
        <v>10100</v>
      </c>
      <c r="C573" s="7" t="s">
        <v>10101</v>
      </c>
      <c r="D573" s="7" t="s">
        <v>9814</v>
      </c>
      <c r="E573" s="7" t="s">
        <v>10029</v>
      </c>
      <c r="F573" s="6"/>
      <c r="G573" s="6"/>
    </row>
    <row r="574" spans="1:7" ht="240">
      <c r="A574" s="7" t="s">
        <v>8623</v>
      </c>
      <c r="B574" s="7" t="s">
        <v>10102</v>
      </c>
      <c r="C574" s="7" t="s">
        <v>8966</v>
      </c>
      <c r="D574" s="7" t="s">
        <v>10103</v>
      </c>
      <c r="E574" s="7" t="s">
        <v>2690</v>
      </c>
      <c r="F574" s="6"/>
      <c r="G574" s="6"/>
    </row>
    <row r="575" spans="1:7" ht="240">
      <c r="A575" s="7" t="s">
        <v>8623</v>
      </c>
      <c r="B575" s="7" t="s">
        <v>10104</v>
      </c>
      <c r="C575" s="7" t="s">
        <v>9434</v>
      </c>
      <c r="D575" s="7" t="s">
        <v>9496</v>
      </c>
      <c r="E575" s="7" t="s">
        <v>2690</v>
      </c>
      <c r="F575" s="6"/>
      <c r="G575" s="6"/>
    </row>
    <row r="576" spans="1:7" ht="240">
      <c r="A576" s="7" t="s">
        <v>8623</v>
      </c>
      <c r="B576" s="7" t="s">
        <v>10105</v>
      </c>
      <c r="C576" s="7" t="s">
        <v>9434</v>
      </c>
      <c r="D576" s="7" t="s">
        <v>10106</v>
      </c>
      <c r="E576" s="7" t="s">
        <v>2690</v>
      </c>
      <c r="F576" s="6"/>
      <c r="G576" s="6"/>
    </row>
    <row r="577" spans="1:7" ht="240">
      <c r="A577" s="7" t="s">
        <v>8623</v>
      </c>
      <c r="B577" s="7" t="s">
        <v>10107</v>
      </c>
      <c r="C577" s="7" t="s">
        <v>9158</v>
      </c>
      <c r="D577" s="7" t="s">
        <v>10108</v>
      </c>
      <c r="E577" s="7" t="s">
        <v>2690</v>
      </c>
      <c r="F577" s="6"/>
      <c r="G577" s="6"/>
    </row>
    <row r="578" spans="1:7" ht="240">
      <c r="A578" s="7" t="s">
        <v>8623</v>
      </c>
      <c r="B578" s="7" t="s">
        <v>10109</v>
      </c>
      <c r="C578" s="7" t="s">
        <v>9158</v>
      </c>
      <c r="D578" s="7" t="s">
        <v>10110</v>
      </c>
      <c r="E578" s="7" t="s">
        <v>2690</v>
      </c>
      <c r="F578" s="6"/>
      <c r="G578" s="6"/>
    </row>
    <row r="579" spans="1:7" ht="240">
      <c r="A579" s="7" t="s">
        <v>8623</v>
      </c>
      <c r="B579" s="7" t="s">
        <v>10111</v>
      </c>
      <c r="C579" s="7" t="s">
        <v>9164</v>
      </c>
      <c r="D579" s="7" t="s">
        <v>10112</v>
      </c>
      <c r="E579" s="7" t="s">
        <v>2690</v>
      </c>
      <c r="F579" s="6"/>
      <c r="G579" s="6"/>
    </row>
    <row r="580" spans="1:7" ht="240">
      <c r="A580" s="7" t="s">
        <v>8623</v>
      </c>
      <c r="B580" s="7" t="s">
        <v>10113</v>
      </c>
      <c r="C580" s="7" t="s">
        <v>9434</v>
      </c>
      <c r="D580" s="7" t="s">
        <v>10073</v>
      </c>
      <c r="E580" s="7" t="s">
        <v>2690</v>
      </c>
      <c r="F580" s="6"/>
      <c r="G580" s="6"/>
    </row>
    <row r="581" spans="1:7" ht="240">
      <c r="A581" s="7" t="s">
        <v>8623</v>
      </c>
      <c r="B581" s="7" t="s">
        <v>10114</v>
      </c>
      <c r="C581" s="7" t="s">
        <v>9444</v>
      </c>
      <c r="D581" s="7" t="s">
        <v>10115</v>
      </c>
      <c r="E581" s="7" t="s">
        <v>2690</v>
      </c>
      <c r="F581" s="6"/>
      <c r="G581" s="6"/>
    </row>
    <row r="582" spans="1:7" ht="240">
      <c r="A582" s="7" t="s">
        <v>8623</v>
      </c>
      <c r="B582" s="7" t="s">
        <v>10116</v>
      </c>
      <c r="C582" s="7" t="s">
        <v>9434</v>
      </c>
      <c r="D582" s="7" t="s">
        <v>9514</v>
      </c>
      <c r="E582" s="7" t="s">
        <v>2690</v>
      </c>
      <c r="F582" s="6"/>
      <c r="G582" s="6"/>
    </row>
    <row r="583" spans="1:7" ht="240">
      <c r="A583" s="7" t="s">
        <v>8623</v>
      </c>
      <c r="B583" s="7" t="s">
        <v>10117</v>
      </c>
      <c r="C583" s="7" t="s">
        <v>9434</v>
      </c>
      <c r="D583" s="7" t="s">
        <v>9514</v>
      </c>
      <c r="E583" s="7" t="s">
        <v>2690</v>
      </c>
      <c r="F583" s="6"/>
      <c r="G583" s="6"/>
    </row>
    <row r="584" spans="1:7" ht="240">
      <c r="A584" s="7" t="s">
        <v>8623</v>
      </c>
      <c r="B584" s="7" t="s">
        <v>10118</v>
      </c>
      <c r="C584" s="7" t="s">
        <v>9434</v>
      </c>
      <c r="D584" s="7" t="s">
        <v>10119</v>
      </c>
      <c r="E584" s="7" t="s">
        <v>2690</v>
      </c>
      <c r="F584" s="6"/>
      <c r="G584" s="6"/>
    </row>
    <row r="585" spans="1:7" ht="240">
      <c r="A585" s="7" t="s">
        <v>8623</v>
      </c>
      <c r="B585" s="7" t="s">
        <v>10120</v>
      </c>
      <c r="C585" s="7" t="s">
        <v>9434</v>
      </c>
      <c r="D585" s="7" t="s">
        <v>10121</v>
      </c>
      <c r="E585" s="7" t="s">
        <v>2690</v>
      </c>
      <c r="F585" s="6"/>
      <c r="G585" s="6"/>
    </row>
    <row r="586" spans="1:7" ht="240">
      <c r="A586" s="7" t="s">
        <v>8623</v>
      </c>
      <c r="B586" s="7" t="s">
        <v>10122</v>
      </c>
      <c r="C586" s="7" t="s">
        <v>9434</v>
      </c>
      <c r="D586" s="7" t="s">
        <v>10121</v>
      </c>
      <c r="E586" s="7" t="s">
        <v>2690</v>
      </c>
      <c r="F586" s="6"/>
      <c r="G586" s="6"/>
    </row>
    <row r="587" spans="1:7" ht="240">
      <c r="A587" s="7" t="s">
        <v>8623</v>
      </c>
      <c r="B587" s="7" t="s">
        <v>10123</v>
      </c>
      <c r="C587" s="7" t="s">
        <v>10124</v>
      </c>
      <c r="D587" s="7" t="s">
        <v>10125</v>
      </c>
      <c r="E587" s="7" t="s">
        <v>2690</v>
      </c>
      <c r="F587" s="6"/>
      <c r="G587" s="6"/>
    </row>
    <row r="588" spans="1:7" ht="240">
      <c r="A588" s="7" t="s">
        <v>8623</v>
      </c>
      <c r="B588" s="7" t="s">
        <v>10126</v>
      </c>
      <c r="C588" s="7" t="s">
        <v>10127</v>
      </c>
      <c r="D588" s="7" t="s">
        <v>9502</v>
      </c>
      <c r="E588" s="7" t="s">
        <v>2690</v>
      </c>
      <c r="F588" s="6"/>
      <c r="G588" s="6"/>
    </row>
    <row r="589" spans="1:7" ht="240">
      <c r="A589" s="7" t="s">
        <v>8623</v>
      </c>
      <c r="B589" s="7" t="s">
        <v>10126</v>
      </c>
      <c r="C589" s="7" t="s">
        <v>10127</v>
      </c>
      <c r="D589" s="7" t="s">
        <v>10128</v>
      </c>
      <c r="E589" s="7" t="s">
        <v>2690</v>
      </c>
      <c r="F589" s="6"/>
      <c r="G589" s="6"/>
    </row>
    <row r="590" spans="1:7" ht="240">
      <c r="A590" s="7" t="s">
        <v>8623</v>
      </c>
      <c r="B590" s="7" t="s">
        <v>10129</v>
      </c>
      <c r="C590" s="7" t="s">
        <v>9434</v>
      </c>
      <c r="D590" s="7" t="s">
        <v>9603</v>
      </c>
      <c r="E590" s="7" t="s">
        <v>2690</v>
      </c>
      <c r="F590" s="6"/>
      <c r="G590" s="6"/>
    </row>
    <row r="591" spans="1:7" ht="240">
      <c r="A591" s="7" t="s">
        <v>8623</v>
      </c>
      <c r="B591" s="7" t="s">
        <v>10129</v>
      </c>
      <c r="C591" s="7" t="s">
        <v>9158</v>
      </c>
      <c r="D591" s="7" t="s">
        <v>9499</v>
      </c>
      <c r="E591" s="7" t="s">
        <v>2690</v>
      </c>
      <c r="F591" s="6"/>
      <c r="G591" s="6"/>
    </row>
    <row r="592" spans="1:7" ht="240">
      <c r="A592" s="7" t="s">
        <v>8623</v>
      </c>
      <c r="B592" s="7" t="s">
        <v>10129</v>
      </c>
      <c r="C592" s="7" t="s">
        <v>9376</v>
      </c>
      <c r="D592" s="7" t="s">
        <v>10130</v>
      </c>
      <c r="E592" s="7" t="s">
        <v>2690</v>
      </c>
      <c r="F592" s="6"/>
      <c r="G592" s="6"/>
    </row>
    <row r="593" spans="1:7" ht="240">
      <c r="A593" s="7" t="s">
        <v>8623</v>
      </c>
      <c r="B593" s="7" t="s">
        <v>10129</v>
      </c>
      <c r="C593" s="7" t="s">
        <v>9376</v>
      </c>
      <c r="D593" s="7" t="s">
        <v>10131</v>
      </c>
      <c r="E593" s="7" t="s">
        <v>2690</v>
      </c>
      <c r="F593" s="6"/>
      <c r="G593" s="6"/>
    </row>
    <row r="594" spans="1:7" ht="240">
      <c r="A594" s="7" t="s">
        <v>8623</v>
      </c>
      <c r="B594" s="7" t="s">
        <v>10132</v>
      </c>
      <c r="C594" s="7" t="s">
        <v>9119</v>
      </c>
      <c r="D594" s="7" t="s">
        <v>10133</v>
      </c>
      <c r="E594" s="7" t="s">
        <v>2690</v>
      </c>
      <c r="F594" s="6"/>
      <c r="G594" s="6"/>
    </row>
    <row r="595" spans="1:7" ht="240">
      <c r="A595" s="7" t="s">
        <v>8623</v>
      </c>
      <c r="B595" s="7" t="s">
        <v>10132</v>
      </c>
      <c r="C595" s="7" t="s">
        <v>9158</v>
      </c>
      <c r="D595" s="7" t="s">
        <v>10134</v>
      </c>
      <c r="E595" s="7" t="s">
        <v>2690</v>
      </c>
      <c r="F595" s="6"/>
      <c r="G595" s="6"/>
    </row>
    <row r="596" spans="1:7" ht="240">
      <c r="A596" s="7" t="s">
        <v>8623</v>
      </c>
      <c r="B596" s="7" t="s">
        <v>10135</v>
      </c>
      <c r="C596" s="7" t="s">
        <v>9434</v>
      </c>
      <c r="D596" s="7" t="s">
        <v>10136</v>
      </c>
      <c r="E596" s="7" t="s">
        <v>2690</v>
      </c>
      <c r="F596" s="6"/>
      <c r="G596" s="6"/>
    </row>
    <row r="597" spans="1:7" ht="240">
      <c r="A597" s="7" t="s">
        <v>8623</v>
      </c>
      <c r="B597" s="7" t="s">
        <v>10135</v>
      </c>
      <c r="C597" s="7" t="s">
        <v>9434</v>
      </c>
      <c r="D597" s="7" t="s">
        <v>10136</v>
      </c>
      <c r="E597" s="7" t="s">
        <v>2690</v>
      </c>
      <c r="F597" s="6"/>
      <c r="G597" s="6"/>
    </row>
    <row r="598" spans="1:7" ht="240">
      <c r="A598" s="7" t="s">
        <v>8623</v>
      </c>
      <c r="B598" s="7" t="s">
        <v>10137</v>
      </c>
      <c r="C598" s="7" t="s">
        <v>9434</v>
      </c>
      <c r="D598" s="7" t="s">
        <v>10138</v>
      </c>
      <c r="E598" s="7" t="s">
        <v>2690</v>
      </c>
      <c r="F598" s="6"/>
      <c r="G598" s="6"/>
    </row>
    <row r="599" spans="1:7" ht="240">
      <c r="A599" s="7" t="s">
        <v>8623</v>
      </c>
      <c r="B599" s="7" t="s">
        <v>10139</v>
      </c>
      <c r="C599" s="7" t="s">
        <v>9158</v>
      </c>
      <c r="D599" s="7" t="s">
        <v>10140</v>
      </c>
      <c r="E599" s="7" t="s">
        <v>2690</v>
      </c>
      <c r="F599" s="6"/>
      <c r="G599" s="6"/>
    </row>
    <row r="600" spans="1:7" ht="240">
      <c r="A600" s="7" t="s">
        <v>8623</v>
      </c>
      <c r="B600" s="7" t="s">
        <v>10141</v>
      </c>
      <c r="C600" s="7" t="s">
        <v>9434</v>
      </c>
      <c r="D600" s="7" t="s">
        <v>10068</v>
      </c>
      <c r="E600" s="7" t="s">
        <v>2690</v>
      </c>
      <c r="F600" s="6"/>
      <c r="G600" s="6"/>
    </row>
    <row r="601" spans="1:7" ht="240">
      <c r="A601" s="7" t="s">
        <v>8623</v>
      </c>
      <c r="B601" s="7" t="s">
        <v>10142</v>
      </c>
      <c r="C601" s="7" t="s">
        <v>9141</v>
      </c>
      <c r="D601" s="7" t="s">
        <v>9801</v>
      </c>
      <c r="E601" s="7" t="s">
        <v>2690</v>
      </c>
      <c r="F601" s="6"/>
      <c r="G601" s="6"/>
    </row>
    <row r="602" spans="1:7" ht="240">
      <c r="A602" s="7" t="s">
        <v>8623</v>
      </c>
      <c r="B602" s="7" t="s">
        <v>10142</v>
      </c>
      <c r="C602" s="7" t="s">
        <v>9141</v>
      </c>
      <c r="D602" s="7" t="s">
        <v>9530</v>
      </c>
      <c r="E602" s="7" t="s">
        <v>2690</v>
      </c>
      <c r="F602" s="6"/>
      <c r="G602" s="6"/>
    </row>
    <row r="603" spans="1:7" ht="240">
      <c r="A603" s="7" t="s">
        <v>8623</v>
      </c>
      <c r="B603" s="7" t="s">
        <v>10143</v>
      </c>
      <c r="C603" s="7" t="s">
        <v>9152</v>
      </c>
      <c r="D603" s="7" t="s">
        <v>10144</v>
      </c>
      <c r="E603" s="7" t="s">
        <v>2690</v>
      </c>
      <c r="F603" s="6"/>
      <c r="G603" s="6"/>
    </row>
    <row r="604" spans="1:7" ht="240">
      <c r="A604" s="7" t="s">
        <v>8623</v>
      </c>
      <c r="B604" s="7" t="s">
        <v>10145</v>
      </c>
      <c r="C604" s="7" t="s">
        <v>9155</v>
      </c>
      <c r="D604" s="7" t="s">
        <v>10146</v>
      </c>
      <c r="E604" s="7" t="s">
        <v>2690</v>
      </c>
      <c r="F604" s="6"/>
      <c r="G604" s="6"/>
    </row>
    <row r="605" spans="1:7" ht="240">
      <c r="A605" s="7" t="s">
        <v>8623</v>
      </c>
      <c r="B605" s="7" t="s">
        <v>10147</v>
      </c>
      <c r="C605" s="7" t="s">
        <v>9158</v>
      </c>
      <c r="D605" s="7" t="s">
        <v>10148</v>
      </c>
      <c r="E605" s="7" t="s">
        <v>2690</v>
      </c>
      <c r="F605" s="6"/>
      <c r="G605" s="6"/>
    </row>
    <row r="606" spans="1:7" ht="240">
      <c r="A606" s="7" t="s">
        <v>8623</v>
      </c>
      <c r="B606" s="7" t="s">
        <v>10149</v>
      </c>
      <c r="C606" s="7" t="s">
        <v>9434</v>
      </c>
      <c r="D606" s="7" t="s">
        <v>10150</v>
      </c>
      <c r="E606" s="7" t="s">
        <v>2690</v>
      </c>
      <c r="F606" s="6"/>
      <c r="G606" s="6"/>
    </row>
    <row r="607" spans="1:7" ht="240">
      <c r="A607" s="7" t="s">
        <v>8623</v>
      </c>
      <c r="B607" s="7" t="s">
        <v>10151</v>
      </c>
      <c r="C607" s="7" t="s">
        <v>9164</v>
      </c>
      <c r="D607" s="7" t="s">
        <v>9872</v>
      </c>
      <c r="E607" s="7" t="s">
        <v>2690</v>
      </c>
      <c r="F607" s="6"/>
      <c r="G607" s="6"/>
    </row>
    <row r="608" spans="1:7" ht="240">
      <c r="A608" s="7" t="s">
        <v>8623</v>
      </c>
      <c r="B608" s="7" t="s">
        <v>10152</v>
      </c>
      <c r="C608" s="7" t="s">
        <v>9434</v>
      </c>
      <c r="D608" s="7" t="s">
        <v>10068</v>
      </c>
      <c r="E608" s="7" t="s">
        <v>2690</v>
      </c>
      <c r="F608" s="6"/>
      <c r="G608" s="6"/>
    </row>
    <row r="609" spans="1:7" ht="240">
      <c r="A609" s="7" t="s">
        <v>8623</v>
      </c>
      <c r="B609" s="7" t="s">
        <v>10153</v>
      </c>
      <c r="C609" s="7" t="s">
        <v>9434</v>
      </c>
      <c r="D609" s="7" t="s">
        <v>10154</v>
      </c>
      <c r="E609" s="7" t="s">
        <v>2690</v>
      </c>
      <c r="F609" s="6"/>
      <c r="G609" s="6"/>
    </row>
    <row r="610" spans="1:7" ht="240">
      <c r="A610" s="7" t="s">
        <v>8623</v>
      </c>
      <c r="B610" s="7" t="s">
        <v>10153</v>
      </c>
      <c r="C610" s="7" t="s">
        <v>9158</v>
      </c>
      <c r="D610" s="7" t="s">
        <v>10154</v>
      </c>
      <c r="E610" s="7" t="s">
        <v>2690</v>
      </c>
      <c r="F610" s="6"/>
      <c r="G610" s="6"/>
    </row>
    <row r="611" spans="1:7" ht="240">
      <c r="A611" s="7" t="s">
        <v>8623</v>
      </c>
      <c r="B611" s="7" t="s">
        <v>10155</v>
      </c>
      <c r="C611" s="7" t="s">
        <v>9434</v>
      </c>
      <c r="D611" s="7" t="s">
        <v>10156</v>
      </c>
      <c r="E611" s="7" t="s">
        <v>2690</v>
      </c>
      <c r="F611" s="6"/>
      <c r="G611" s="6"/>
    </row>
    <row r="612" spans="1:7" ht="240">
      <c r="A612" s="7" t="s">
        <v>8623</v>
      </c>
      <c r="B612" s="7" t="s">
        <v>10157</v>
      </c>
      <c r="C612" s="7" t="s">
        <v>9403</v>
      </c>
      <c r="D612" s="7" t="s">
        <v>10158</v>
      </c>
      <c r="E612" s="7" t="s">
        <v>2690</v>
      </c>
      <c r="F612" s="6"/>
      <c r="G612" s="6"/>
    </row>
    <row r="613" spans="1:7" ht="240">
      <c r="A613" s="7" t="s">
        <v>8623</v>
      </c>
      <c r="B613" s="7" t="s">
        <v>10159</v>
      </c>
      <c r="C613" s="7" t="s">
        <v>9434</v>
      </c>
      <c r="D613" s="7" t="s">
        <v>10160</v>
      </c>
      <c r="E613" s="7" t="s">
        <v>2690</v>
      </c>
      <c r="F613" s="6"/>
      <c r="G613" s="6"/>
    </row>
    <row r="614" spans="1:7" ht="240">
      <c r="A614" s="7" t="s">
        <v>8623</v>
      </c>
      <c r="B614" s="7" t="s">
        <v>10159</v>
      </c>
      <c r="C614" s="7" t="s">
        <v>9239</v>
      </c>
      <c r="D614" s="7" t="s">
        <v>10161</v>
      </c>
      <c r="E614" s="7" t="s">
        <v>2690</v>
      </c>
      <c r="F614" s="6"/>
      <c r="G614" s="6"/>
    </row>
    <row r="615" spans="1:7" ht="240">
      <c r="A615" s="7" t="s">
        <v>8623</v>
      </c>
      <c r="B615" s="7" t="s">
        <v>10162</v>
      </c>
      <c r="C615" s="7" t="s">
        <v>9179</v>
      </c>
      <c r="D615" s="7" t="s">
        <v>10163</v>
      </c>
      <c r="E615" s="7" t="s">
        <v>2690</v>
      </c>
      <c r="F615" s="6"/>
      <c r="G615" s="6"/>
    </row>
    <row r="616" spans="1:7" ht="240">
      <c r="A616" s="7" t="s">
        <v>8623</v>
      </c>
      <c r="B616" s="7" t="s">
        <v>10164</v>
      </c>
      <c r="C616" s="7" t="s">
        <v>9179</v>
      </c>
      <c r="D616" s="7" t="s">
        <v>10165</v>
      </c>
      <c r="E616" s="7" t="s">
        <v>2690</v>
      </c>
      <c r="F616" s="6"/>
      <c r="G616" s="6"/>
    </row>
    <row r="617" spans="1:7" ht="240">
      <c r="A617" s="7" t="s">
        <v>8623</v>
      </c>
      <c r="B617" s="7" t="s">
        <v>10164</v>
      </c>
      <c r="C617" s="7" t="s">
        <v>9179</v>
      </c>
      <c r="D617" s="7" t="s">
        <v>10166</v>
      </c>
      <c r="E617" s="7" t="s">
        <v>2690</v>
      </c>
      <c r="F617" s="6"/>
      <c r="G617" s="6"/>
    </row>
    <row r="618" spans="1:7" ht="240">
      <c r="A618" s="7" t="s">
        <v>8623</v>
      </c>
      <c r="B618" s="7" t="s">
        <v>10164</v>
      </c>
      <c r="C618" s="7" t="s">
        <v>9434</v>
      </c>
      <c r="D618" s="7" t="s">
        <v>9671</v>
      </c>
      <c r="E618" s="7" t="s">
        <v>2690</v>
      </c>
      <c r="F618" s="6"/>
      <c r="G618" s="6"/>
    </row>
    <row r="619" spans="1:7" ht="240">
      <c r="A619" s="7" t="s">
        <v>8623</v>
      </c>
      <c r="B619" s="7" t="s">
        <v>10164</v>
      </c>
      <c r="C619" s="7" t="s">
        <v>9179</v>
      </c>
      <c r="D619" s="7" t="s">
        <v>10167</v>
      </c>
      <c r="E619" s="7" t="s">
        <v>2690</v>
      </c>
      <c r="F619" s="6"/>
      <c r="G619" s="6"/>
    </row>
    <row r="620" spans="1:7" ht="240">
      <c r="A620" s="7" t="s">
        <v>8623</v>
      </c>
      <c r="B620" s="7" t="s">
        <v>10164</v>
      </c>
      <c r="C620" s="7" t="s">
        <v>9158</v>
      </c>
      <c r="D620" s="7" t="s">
        <v>9587</v>
      </c>
      <c r="E620" s="7" t="s">
        <v>2690</v>
      </c>
      <c r="F620" s="6"/>
      <c r="G620" s="6"/>
    </row>
    <row r="621" spans="1:7" ht="240">
      <c r="A621" s="7" t="s">
        <v>8623</v>
      </c>
      <c r="B621" s="7" t="s">
        <v>10168</v>
      </c>
      <c r="C621" s="7" t="s">
        <v>10169</v>
      </c>
      <c r="D621" s="7" t="s">
        <v>10170</v>
      </c>
      <c r="E621" s="7" t="s">
        <v>2690</v>
      </c>
      <c r="F621" s="6"/>
      <c r="G621" s="6"/>
    </row>
    <row r="622" spans="1:7" ht="240">
      <c r="A622" s="7" t="s">
        <v>8623</v>
      </c>
      <c r="B622" s="7" t="s">
        <v>10171</v>
      </c>
      <c r="C622" s="7" t="s">
        <v>9434</v>
      </c>
      <c r="D622" s="7" t="s">
        <v>10068</v>
      </c>
      <c r="E622" s="7" t="s">
        <v>2690</v>
      </c>
      <c r="F622" s="6"/>
      <c r="G622" s="6"/>
    </row>
    <row r="623" spans="1:7" ht="240">
      <c r="A623" s="7" t="s">
        <v>8623</v>
      </c>
      <c r="B623" s="7" t="s">
        <v>10171</v>
      </c>
      <c r="C623" s="7" t="s">
        <v>9434</v>
      </c>
      <c r="D623" s="7" t="s">
        <v>10172</v>
      </c>
      <c r="E623" s="7" t="s">
        <v>2690</v>
      </c>
      <c r="F623" s="6"/>
      <c r="G623" s="6"/>
    </row>
    <row r="624" spans="1:7" ht="240">
      <c r="A624" s="7" t="s">
        <v>8623</v>
      </c>
      <c r="B624" s="7" t="s">
        <v>10171</v>
      </c>
      <c r="C624" s="7" t="s">
        <v>9182</v>
      </c>
      <c r="D624" s="7" t="s">
        <v>9502</v>
      </c>
      <c r="E624" s="7" t="s">
        <v>2690</v>
      </c>
      <c r="F624" s="6"/>
      <c r="G624" s="6"/>
    </row>
    <row r="625" spans="1:7" ht="240">
      <c r="A625" s="7" t="s">
        <v>8623</v>
      </c>
      <c r="B625" s="7" t="s">
        <v>10173</v>
      </c>
      <c r="C625" s="7" t="s">
        <v>9434</v>
      </c>
      <c r="D625" s="7" t="s">
        <v>10174</v>
      </c>
      <c r="E625" s="7" t="s">
        <v>2690</v>
      </c>
      <c r="F625" s="6"/>
      <c r="G625" s="6"/>
    </row>
    <row r="626" spans="1:7" ht="240">
      <c r="A626" s="7" t="s">
        <v>8623</v>
      </c>
      <c r="B626" s="7" t="s">
        <v>10175</v>
      </c>
      <c r="C626" s="7" t="s">
        <v>10176</v>
      </c>
      <c r="D626" s="7" t="s">
        <v>10177</v>
      </c>
      <c r="E626" s="7" t="s">
        <v>2690</v>
      </c>
      <c r="F626" s="6"/>
      <c r="G626" s="6"/>
    </row>
    <row r="627" spans="1:7" ht="240">
      <c r="A627" s="7" t="s">
        <v>8623</v>
      </c>
      <c r="B627" s="7" t="s">
        <v>10178</v>
      </c>
      <c r="C627" s="7" t="s">
        <v>9158</v>
      </c>
      <c r="D627" s="7" t="s">
        <v>10131</v>
      </c>
      <c r="E627" s="7" t="s">
        <v>2690</v>
      </c>
      <c r="F627" s="6"/>
      <c r="G627" s="6"/>
    </row>
    <row r="628" spans="1:7" ht="240">
      <c r="A628" s="7" t="s">
        <v>8623</v>
      </c>
      <c r="B628" s="7" t="s">
        <v>10178</v>
      </c>
      <c r="C628" s="7" t="s">
        <v>9434</v>
      </c>
      <c r="D628" s="7" t="s">
        <v>10179</v>
      </c>
      <c r="E628" s="7" t="s">
        <v>2690</v>
      </c>
      <c r="F628" s="6"/>
      <c r="G628" s="6"/>
    </row>
    <row r="629" spans="1:7" ht="240">
      <c r="A629" s="7" t="s">
        <v>8623</v>
      </c>
      <c r="B629" s="7" t="s">
        <v>10180</v>
      </c>
      <c r="C629" s="7" t="s">
        <v>9191</v>
      </c>
      <c r="D629" s="7" t="s">
        <v>10181</v>
      </c>
      <c r="E629" s="7" t="s">
        <v>2690</v>
      </c>
      <c r="F629" s="6"/>
      <c r="G629" s="6"/>
    </row>
    <row r="630" spans="1:7" ht="240">
      <c r="A630" s="7" t="s">
        <v>8623</v>
      </c>
      <c r="B630" s="7" t="s">
        <v>10182</v>
      </c>
      <c r="C630" s="7" t="s">
        <v>9434</v>
      </c>
      <c r="D630" s="7" t="s">
        <v>9499</v>
      </c>
      <c r="E630" s="7" t="s">
        <v>2690</v>
      </c>
      <c r="F630" s="6"/>
      <c r="G630" s="6"/>
    </row>
    <row r="631" spans="1:7" ht="240">
      <c r="A631" s="7" t="s">
        <v>8623</v>
      </c>
      <c r="B631" s="7" t="s">
        <v>10182</v>
      </c>
      <c r="C631" s="7" t="s">
        <v>8998</v>
      </c>
      <c r="D631" s="7" t="s">
        <v>9796</v>
      </c>
      <c r="E631" s="7" t="s">
        <v>2690</v>
      </c>
      <c r="F631" s="6"/>
      <c r="G631" s="6"/>
    </row>
    <row r="632" spans="1:7" ht="240">
      <c r="A632" s="7" t="s">
        <v>8623</v>
      </c>
      <c r="B632" s="7" t="s">
        <v>10182</v>
      </c>
      <c r="C632" s="7" t="s">
        <v>9434</v>
      </c>
      <c r="D632" s="7" t="s">
        <v>10183</v>
      </c>
      <c r="E632" s="7" t="s">
        <v>2690</v>
      </c>
      <c r="F632" s="6"/>
      <c r="G632" s="6"/>
    </row>
    <row r="633" spans="1:7" ht="240">
      <c r="A633" s="7" t="s">
        <v>8623</v>
      </c>
      <c r="B633" s="7" t="s">
        <v>10182</v>
      </c>
      <c r="C633" s="7" t="s">
        <v>9434</v>
      </c>
      <c r="D633" s="7" t="s">
        <v>9671</v>
      </c>
      <c r="E633" s="7" t="s">
        <v>2690</v>
      </c>
      <c r="F633" s="6"/>
      <c r="G633" s="6"/>
    </row>
    <row r="634" spans="1:7" ht="240">
      <c r="A634" s="7" t="s">
        <v>8623</v>
      </c>
      <c r="B634" s="7" t="s">
        <v>10182</v>
      </c>
      <c r="C634" s="7" t="s">
        <v>9434</v>
      </c>
      <c r="D634" s="7" t="s">
        <v>9653</v>
      </c>
      <c r="E634" s="7" t="s">
        <v>2690</v>
      </c>
      <c r="F634" s="6"/>
      <c r="G634" s="6"/>
    </row>
    <row r="635" spans="1:7" ht="240">
      <c r="A635" s="7" t="s">
        <v>8623</v>
      </c>
      <c r="B635" s="7" t="s">
        <v>10182</v>
      </c>
      <c r="C635" s="7" t="s">
        <v>9434</v>
      </c>
      <c r="D635" s="7" t="s">
        <v>9615</v>
      </c>
      <c r="E635" s="7" t="s">
        <v>2690</v>
      </c>
      <c r="F635" s="6"/>
      <c r="G635" s="6"/>
    </row>
    <row r="636" spans="1:7" ht="240">
      <c r="A636" s="7" t="s">
        <v>8623</v>
      </c>
      <c r="B636" s="7" t="s">
        <v>10184</v>
      </c>
      <c r="C636" s="7" t="s">
        <v>9434</v>
      </c>
      <c r="D636" s="7" t="s">
        <v>10185</v>
      </c>
      <c r="E636" s="7" t="s">
        <v>2690</v>
      </c>
      <c r="F636" s="6"/>
      <c r="G636" s="6"/>
    </row>
    <row r="637" spans="1:7" ht="240">
      <c r="A637" s="7" t="s">
        <v>8623</v>
      </c>
      <c r="B637" s="7" t="s">
        <v>10186</v>
      </c>
      <c r="C637" s="7" t="s">
        <v>9434</v>
      </c>
      <c r="D637" s="7" t="s">
        <v>10187</v>
      </c>
      <c r="E637" s="7" t="s">
        <v>2690</v>
      </c>
      <c r="F637" s="6"/>
      <c r="G637" s="6"/>
    </row>
    <row r="638" spans="1:7" ht="240">
      <c r="A638" s="7" t="s">
        <v>8623</v>
      </c>
      <c r="B638" s="7" t="s">
        <v>10188</v>
      </c>
      <c r="C638" s="7" t="s">
        <v>9434</v>
      </c>
      <c r="D638" s="7" t="s">
        <v>10189</v>
      </c>
      <c r="E638" s="7" t="s">
        <v>2690</v>
      </c>
      <c r="F638" s="6"/>
      <c r="G638" s="6"/>
    </row>
    <row r="639" spans="1:7" ht="240">
      <c r="A639" s="7" t="s">
        <v>8623</v>
      </c>
      <c r="B639" s="7" t="s">
        <v>10190</v>
      </c>
      <c r="C639" s="7" t="s">
        <v>9434</v>
      </c>
      <c r="D639" s="7" t="s">
        <v>10191</v>
      </c>
      <c r="E639" s="7" t="s">
        <v>2690</v>
      </c>
      <c r="F639" s="6"/>
      <c r="G639" s="6"/>
    </row>
    <row r="640" spans="1:7" ht="240">
      <c r="A640" s="7" t="s">
        <v>8623</v>
      </c>
      <c r="B640" s="7" t="s">
        <v>10192</v>
      </c>
      <c r="C640" s="7" t="s">
        <v>9202</v>
      </c>
      <c r="D640" s="7" t="s">
        <v>10193</v>
      </c>
      <c r="E640" s="7" t="s">
        <v>2690</v>
      </c>
      <c r="F640" s="6"/>
      <c r="G640" s="6"/>
    </row>
    <row r="641" spans="1:7" ht="240">
      <c r="A641" s="7" t="s">
        <v>8623</v>
      </c>
      <c r="B641" s="7" t="s">
        <v>10194</v>
      </c>
      <c r="C641" s="7" t="s">
        <v>9208</v>
      </c>
      <c r="D641" s="7" t="s">
        <v>10195</v>
      </c>
      <c r="E641" s="7" t="s">
        <v>2690</v>
      </c>
      <c r="F641" s="6"/>
      <c r="G641" s="6"/>
    </row>
    <row r="642" spans="1:7" ht="240">
      <c r="A642" s="7" t="s">
        <v>8623</v>
      </c>
      <c r="B642" s="7" t="s">
        <v>10196</v>
      </c>
      <c r="C642" s="7" t="s">
        <v>10197</v>
      </c>
      <c r="D642" s="7" t="s">
        <v>10198</v>
      </c>
      <c r="E642" s="7" t="s">
        <v>2690</v>
      </c>
      <c r="F642" s="6"/>
      <c r="G642" s="6"/>
    </row>
    <row r="643" spans="1:7" ht="240">
      <c r="A643" s="7" t="s">
        <v>8623</v>
      </c>
      <c r="B643" s="7" t="s">
        <v>10199</v>
      </c>
      <c r="C643" s="7" t="s">
        <v>9216</v>
      </c>
      <c r="D643" s="7" t="s">
        <v>10200</v>
      </c>
      <c r="E643" s="7" t="s">
        <v>2690</v>
      </c>
      <c r="F643" s="6"/>
      <c r="G643" s="6"/>
    </row>
    <row r="644" spans="1:7" ht="240">
      <c r="A644" s="7" t="s">
        <v>8623</v>
      </c>
      <c r="B644" s="7" t="s">
        <v>10199</v>
      </c>
      <c r="C644" s="7" t="s">
        <v>9216</v>
      </c>
      <c r="D644" s="7" t="s">
        <v>10200</v>
      </c>
      <c r="E644" s="7" t="s">
        <v>2690</v>
      </c>
      <c r="F644" s="6"/>
      <c r="G644" s="6"/>
    </row>
    <row r="645" spans="1:7" ht="240">
      <c r="A645" s="7" t="s">
        <v>8623</v>
      </c>
      <c r="B645" s="7" t="s">
        <v>10201</v>
      </c>
      <c r="C645" s="7" t="s">
        <v>10202</v>
      </c>
      <c r="D645" s="7" t="s">
        <v>10203</v>
      </c>
      <c r="E645" s="7" t="s">
        <v>2690</v>
      </c>
      <c r="F645" s="6"/>
      <c r="G645" s="6"/>
    </row>
    <row r="646" spans="1:7" ht="240">
      <c r="A646" s="7" t="s">
        <v>8623</v>
      </c>
      <c r="B646" s="7" t="s">
        <v>10204</v>
      </c>
      <c r="C646" s="7" t="s">
        <v>9434</v>
      </c>
      <c r="D646" s="7" t="s">
        <v>10205</v>
      </c>
      <c r="E646" s="7" t="s">
        <v>2690</v>
      </c>
      <c r="F646" s="6"/>
      <c r="G646" s="6"/>
    </row>
    <row r="647" spans="1:7" ht="240">
      <c r="A647" s="7" t="s">
        <v>8623</v>
      </c>
      <c r="B647" s="7" t="s">
        <v>10206</v>
      </c>
      <c r="C647" s="7" t="s">
        <v>9202</v>
      </c>
      <c r="D647" s="7" t="s">
        <v>9866</v>
      </c>
      <c r="E647" s="7" t="s">
        <v>2690</v>
      </c>
      <c r="F647" s="6"/>
      <c r="G647" s="6"/>
    </row>
    <row r="648" spans="1:7" ht="240">
      <c r="A648" s="7" t="s">
        <v>8623</v>
      </c>
      <c r="B648" s="7" t="s">
        <v>10207</v>
      </c>
      <c r="C648" s="7" t="s">
        <v>10208</v>
      </c>
      <c r="D648" s="7" t="s">
        <v>10209</v>
      </c>
      <c r="E648" s="7" t="s">
        <v>2690</v>
      </c>
      <c r="F648" s="6"/>
      <c r="G648" s="6"/>
    </row>
    <row r="649" spans="1:7" ht="240">
      <c r="A649" s="7" t="s">
        <v>8623</v>
      </c>
      <c r="B649" s="7" t="s">
        <v>10210</v>
      </c>
      <c r="C649" s="7" t="s">
        <v>9223</v>
      </c>
      <c r="D649" s="7" t="s">
        <v>10211</v>
      </c>
      <c r="E649" s="7" t="s">
        <v>2690</v>
      </c>
      <c r="F649" s="6"/>
      <c r="G649" s="6"/>
    </row>
    <row r="650" spans="1:7" ht="240">
      <c r="A650" s="7" t="s">
        <v>8623</v>
      </c>
      <c r="B650" s="7" t="s">
        <v>10210</v>
      </c>
      <c r="C650" s="7" t="s">
        <v>9223</v>
      </c>
      <c r="D650" s="7" t="s">
        <v>10212</v>
      </c>
      <c r="E650" s="7" t="s">
        <v>2690</v>
      </c>
      <c r="F650" s="6"/>
      <c r="G650" s="6"/>
    </row>
    <row r="651" spans="1:7" ht="240">
      <c r="A651" s="7" t="s">
        <v>8623</v>
      </c>
      <c r="B651" s="7" t="s">
        <v>10213</v>
      </c>
      <c r="C651" s="7" t="s">
        <v>9227</v>
      </c>
      <c r="D651" s="7" t="s">
        <v>10214</v>
      </c>
      <c r="E651" s="7" t="s">
        <v>2690</v>
      </c>
      <c r="F651" s="6"/>
      <c r="G651" s="6"/>
    </row>
    <row r="652" spans="1:7" ht="240">
      <c r="A652" s="7" t="s">
        <v>8623</v>
      </c>
      <c r="B652" s="7" t="s">
        <v>10213</v>
      </c>
      <c r="C652" s="7" t="s">
        <v>9227</v>
      </c>
      <c r="D652" s="7" t="s">
        <v>10215</v>
      </c>
      <c r="E652" s="7" t="s">
        <v>2690</v>
      </c>
      <c r="F652" s="6"/>
      <c r="G652" s="6"/>
    </row>
    <row r="653" spans="1:7" ht="240">
      <c r="A653" s="7" t="s">
        <v>8623</v>
      </c>
      <c r="B653" s="7" t="s">
        <v>10213</v>
      </c>
      <c r="C653" s="7" t="s">
        <v>9434</v>
      </c>
      <c r="D653" s="7" t="s">
        <v>10216</v>
      </c>
      <c r="E653" s="7" t="s">
        <v>2690</v>
      </c>
      <c r="F653" s="6"/>
      <c r="G653" s="6"/>
    </row>
    <row r="654" spans="1:7" ht="240">
      <c r="A654" s="7" t="s">
        <v>8623</v>
      </c>
      <c r="B654" s="7" t="s">
        <v>10217</v>
      </c>
      <c r="C654" s="7" t="s">
        <v>9434</v>
      </c>
      <c r="D654" s="7" t="s">
        <v>10218</v>
      </c>
      <c r="E654" s="7" t="s">
        <v>2690</v>
      </c>
      <c r="F654" s="6"/>
      <c r="G654" s="6"/>
    </row>
    <row r="655" spans="1:7" ht="240">
      <c r="A655" s="7" t="s">
        <v>8623</v>
      </c>
      <c r="B655" s="7" t="s">
        <v>10219</v>
      </c>
      <c r="C655" s="7" t="s">
        <v>9434</v>
      </c>
      <c r="D655" s="7" t="s">
        <v>9496</v>
      </c>
      <c r="E655" s="7" t="s">
        <v>2690</v>
      </c>
      <c r="F655" s="6"/>
      <c r="G655" s="6"/>
    </row>
    <row r="656" spans="1:7" ht="240">
      <c r="A656" s="7" t="s">
        <v>8623</v>
      </c>
      <c r="B656" s="7" t="s">
        <v>10219</v>
      </c>
      <c r="C656" s="7" t="s">
        <v>9242</v>
      </c>
      <c r="D656" s="7" t="s">
        <v>10220</v>
      </c>
      <c r="E656" s="7" t="s">
        <v>2690</v>
      </c>
      <c r="F656" s="6"/>
      <c r="G656" s="6"/>
    </row>
    <row r="657" spans="1:7" ht="240">
      <c r="A657" s="7" t="s">
        <v>8623</v>
      </c>
      <c r="B657" s="7" t="s">
        <v>10219</v>
      </c>
      <c r="C657" s="7" t="s">
        <v>9434</v>
      </c>
      <c r="D657" s="7" t="s">
        <v>10221</v>
      </c>
      <c r="E657" s="7" t="s">
        <v>2690</v>
      </c>
      <c r="F657" s="6"/>
      <c r="G657" s="6"/>
    </row>
    <row r="658" spans="1:7" ht="240">
      <c r="A658" s="7" t="s">
        <v>8623</v>
      </c>
      <c r="B658" s="7" t="s">
        <v>10222</v>
      </c>
      <c r="C658" s="7" t="s">
        <v>9434</v>
      </c>
      <c r="D658" s="7" t="s">
        <v>10223</v>
      </c>
      <c r="E658" s="7" t="s">
        <v>2690</v>
      </c>
      <c r="F658" s="6"/>
      <c r="G658" s="6"/>
    </row>
    <row r="659" spans="1:7" ht="240">
      <c r="A659" s="7" t="s">
        <v>8623</v>
      </c>
      <c r="B659" s="7" t="s">
        <v>10222</v>
      </c>
      <c r="C659" s="7" t="s">
        <v>9158</v>
      </c>
      <c r="D659" s="7" t="s">
        <v>10077</v>
      </c>
      <c r="E659" s="7" t="s">
        <v>2690</v>
      </c>
      <c r="F659" s="6"/>
      <c r="G659" s="6"/>
    </row>
    <row r="660" spans="1:7" ht="240">
      <c r="A660" s="7" t="s">
        <v>8623</v>
      </c>
      <c r="B660" s="7" t="s">
        <v>10222</v>
      </c>
      <c r="C660" s="7" t="s">
        <v>9158</v>
      </c>
      <c r="D660" s="7" t="s">
        <v>10068</v>
      </c>
      <c r="E660" s="7" t="s">
        <v>2690</v>
      </c>
      <c r="F660" s="6"/>
      <c r="G660" s="6"/>
    </row>
    <row r="661" spans="1:7" ht="240">
      <c r="A661" s="7" t="s">
        <v>8623</v>
      </c>
      <c r="B661" s="7" t="s">
        <v>10224</v>
      </c>
      <c r="C661" s="7" t="s">
        <v>10225</v>
      </c>
      <c r="D661" s="7" t="s">
        <v>10226</v>
      </c>
      <c r="E661" s="7" t="s">
        <v>2690</v>
      </c>
      <c r="F661" s="6"/>
      <c r="G661" s="6"/>
    </row>
    <row r="662" spans="1:7" ht="240">
      <c r="A662" s="7" t="s">
        <v>8623</v>
      </c>
      <c r="B662" s="7" t="s">
        <v>10227</v>
      </c>
      <c r="C662" s="7" t="s">
        <v>10228</v>
      </c>
      <c r="D662" s="7" t="s">
        <v>10229</v>
      </c>
      <c r="E662" s="7" t="s">
        <v>2690</v>
      </c>
      <c r="F662" s="6"/>
      <c r="G662" s="6"/>
    </row>
    <row r="663" spans="1:7" ht="240">
      <c r="A663" s="7" t="s">
        <v>8623</v>
      </c>
      <c r="B663" s="7" t="s">
        <v>10230</v>
      </c>
      <c r="C663" s="7" t="s">
        <v>9434</v>
      </c>
      <c r="D663" s="7" t="s">
        <v>9496</v>
      </c>
      <c r="E663" s="7" t="s">
        <v>2690</v>
      </c>
      <c r="F663" s="6"/>
      <c r="G663" s="6"/>
    </row>
    <row r="664" spans="1:7" ht="240">
      <c r="A664" s="7" t="s">
        <v>8623</v>
      </c>
      <c r="B664" s="7" t="s">
        <v>10230</v>
      </c>
      <c r="C664" s="7" t="s">
        <v>9250</v>
      </c>
      <c r="D664" s="7" t="s">
        <v>10231</v>
      </c>
      <c r="E664" s="7" t="s">
        <v>2690</v>
      </c>
      <c r="F664" s="6"/>
      <c r="G664" s="6"/>
    </row>
    <row r="665" spans="1:7" ht="240">
      <c r="A665" s="7" t="s">
        <v>8623</v>
      </c>
      <c r="B665" s="7" t="s">
        <v>10230</v>
      </c>
      <c r="C665" s="7" t="s">
        <v>9434</v>
      </c>
      <c r="D665" s="7" t="s">
        <v>9496</v>
      </c>
      <c r="E665" s="7" t="s">
        <v>2690</v>
      </c>
      <c r="F665" s="6"/>
      <c r="G665" s="6"/>
    </row>
    <row r="666" spans="1:7" ht="240">
      <c r="A666" s="7" t="s">
        <v>8623</v>
      </c>
      <c r="B666" s="7" t="s">
        <v>10232</v>
      </c>
      <c r="C666" s="7" t="s">
        <v>9250</v>
      </c>
      <c r="D666" s="7" t="s">
        <v>9882</v>
      </c>
      <c r="E666" s="7" t="s">
        <v>2690</v>
      </c>
      <c r="F666" s="6"/>
      <c r="G666" s="6"/>
    </row>
    <row r="667" spans="1:7" ht="240">
      <c r="A667" s="7" t="s">
        <v>8623</v>
      </c>
      <c r="B667" s="7" t="s">
        <v>10233</v>
      </c>
      <c r="C667" s="7" t="s">
        <v>9434</v>
      </c>
      <c r="D667" s="7" t="s">
        <v>10234</v>
      </c>
      <c r="E667" s="7" t="s">
        <v>2690</v>
      </c>
      <c r="F667" s="6"/>
      <c r="G667" s="6"/>
    </row>
    <row r="668" spans="1:7" ht="240">
      <c r="A668" s="7" t="s">
        <v>8623</v>
      </c>
      <c r="B668" s="7" t="s">
        <v>10233</v>
      </c>
      <c r="C668" s="7" t="s">
        <v>9434</v>
      </c>
      <c r="D668" s="7" t="s">
        <v>9593</v>
      </c>
      <c r="E668" s="7" t="s">
        <v>2690</v>
      </c>
      <c r="F668" s="6"/>
      <c r="G668" s="6"/>
    </row>
    <row r="669" spans="1:7" ht="240">
      <c r="A669" s="7" t="s">
        <v>8623</v>
      </c>
      <c r="B669" s="7" t="s">
        <v>10235</v>
      </c>
      <c r="C669" s="7" t="s">
        <v>9434</v>
      </c>
      <c r="D669" s="7" t="s">
        <v>10236</v>
      </c>
      <c r="E669" s="7" t="s">
        <v>2690</v>
      </c>
      <c r="F669" s="6"/>
      <c r="G669" s="6"/>
    </row>
    <row r="670" spans="1:7" ht="240">
      <c r="A670" s="7" t="s">
        <v>8623</v>
      </c>
      <c r="B670" s="7" t="s">
        <v>10237</v>
      </c>
      <c r="C670" s="7" t="s">
        <v>10238</v>
      </c>
      <c r="D670" s="7" t="s">
        <v>10239</v>
      </c>
      <c r="E670" s="7" t="s">
        <v>2690</v>
      </c>
      <c r="F670" s="6"/>
      <c r="G670" s="6"/>
    </row>
    <row r="671" spans="1:7" ht="240">
      <c r="A671" s="7" t="s">
        <v>8623</v>
      </c>
      <c r="B671" s="7" t="s">
        <v>10240</v>
      </c>
      <c r="C671" s="7" t="s">
        <v>9039</v>
      </c>
      <c r="D671" s="7" t="s">
        <v>10241</v>
      </c>
      <c r="E671" s="7" t="s">
        <v>2690</v>
      </c>
      <c r="F671" s="6"/>
      <c r="G671" s="6"/>
    </row>
    <row r="672" spans="1:7" ht="240">
      <c r="A672" s="7" t="s">
        <v>8623</v>
      </c>
      <c r="B672" s="7" t="s">
        <v>10242</v>
      </c>
      <c r="C672" s="7" t="s">
        <v>9434</v>
      </c>
      <c r="D672" s="7" t="s">
        <v>10243</v>
      </c>
      <c r="E672" s="7" t="s">
        <v>2690</v>
      </c>
      <c r="F672" s="6"/>
      <c r="G672" s="6"/>
    </row>
    <row r="673" spans="1:7" ht="240">
      <c r="A673" s="7" t="s">
        <v>8623</v>
      </c>
      <c r="B673" s="7" t="s">
        <v>10244</v>
      </c>
      <c r="C673" s="7" t="s">
        <v>9283</v>
      </c>
      <c r="D673" s="7" t="s">
        <v>10245</v>
      </c>
      <c r="E673" s="7" t="s">
        <v>2690</v>
      </c>
      <c r="F673" s="6"/>
      <c r="G673" s="6"/>
    </row>
    <row r="674" spans="1:7" ht="240">
      <c r="A674" s="7" t="s">
        <v>8623</v>
      </c>
      <c r="B674" s="7" t="s">
        <v>10246</v>
      </c>
      <c r="C674" s="7" t="s">
        <v>9434</v>
      </c>
      <c r="D674" s="7" t="s">
        <v>10247</v>
      </c>
      <c r="E674" s="7" t="s">
        <v>2690</v>
      </c>
      <c r="F674" s="6"/>
      <c r="G674" s="6"/>
    </row>
    <row r="675" spans="1:7" ht="240">
      <c r="A675" s="7" t="s">
        <v>8623</v>
      </c>
      <c r="B675" s="7" t="s">
        <v>10248</v>
      </c>
      <c r="C675" s="7" t="s">
        <v>9434</v>
      </c>
      <c r="D675" s="7" t="s">
        <v>10249</v>
      </c>
      <c r="E675" s="7" t="s">
        <v>2690</v>
      </c>
      <c r="F675" s="6"/>
      <c r="G675" s="6"/>
    </row>
    <row r="676" spans="1:7" ht="240">
      <c r="A676" s="7" t="s">
        <v>8623</v>
      </c>
      <c r="B676" s="7" t="s">
        <v>10250</v>
      </c>
      <c r="C676" s="7" t="s">
        <v>10251</v>
      </c>
      <c r="D676" s="7" t="s">
        <v>10252</v>
      </c>
      <c r="E676" s="7" t="s">
        <v>2690</v>
      </c>
      <c r="F676" s="6"/>
      <c r="G676" s="6"/>
    </row>
    <row r="677" spans="1:7" ht="240">
      <c r="A677" s="7" t="s">
        <v>8623</v>
      </c>
      <c r="B677" s="7" t="s">
        <v>10253</v>
      </c>
      <c r="C677" s="7" t="s">
        <v>10254</v>
      </c>
      <c r="D677" s="7" t="s">
        <v>10255</v>
      </c>
      <c r="E677" s="7" t="s">
        <v>2690</v>
      </c>
      <c r="F677" s="6"/>
      <c r="G677" s="6"/>
    </row>
    <row r="678" spans="1:7" ht="240">
      <c r="A678" s="7" t="s">
        <v>8623</v>
      </c>
      <c r="B678" s="7" t="s">
        <v>10256</v>
      </c>
      <c r="C678" s="7" t="s">
        <v>9434</v>
      </c>
      <c r="D678" s="7" t="s">
        <v>10103</v>
      </c>
      <c r="E678" s="7" t="s">
        <v>2690</v>
      </c>
      <c r="F678" s="6"/>
      <c r="G678" s="6"/>
    </row>
    <row r="679" spans="1:7" ht="240">
      <c r="A679" s="7" t="s">
        <v>8623</v>
      </c>
      <c r="B679" s="7" t="s">
        <v>10256</v>
      </c>
      <c r="C679" s="7" t="s">
        <v>9434</v>
      </c>
      <c r="D679" s="7" t="s">
        <v>10257</v>
      </c>
      <c r="E679" s="7" t="s">
        <v>2690</v>
      </c>
      <c r="F679" s="6"/>
      <c r="G679" s="6"/>
    </row>
    <row r="680" spans="1:7" ht="240">
      <c r="A680" s="7" t="s">
        <v>8623</v>
      </c>
      <c r="B680" s="7" t="s">
        <v>10256</v>
      </c>
      <c r="C680" s="7" t="s">
        <v>9318</v>
      </c>
      <c r="D680" s="7" t="s">
        <v>10103</v>
      </c>
      <c r="E680" s="7" t="s">
        <v>2690</v>
      </c>
      <c r="F680" s="6"/>
      <c r="G680" s="6"/>
    </row>
    <row r="681" spans="1:7" ht="240">
      <c r="A681" s="7" t="s">
        <v>8623</v>
      </c>
      <c r="B681" s="7" t="s">
        <v>10258</v>
      </c>
      <c r="C681" s="7" t="s">
        <v>9434</v>
      </c>
      <c r="D681" s="7" t="s">
        <v>10259</v>
      </c>
      <c r="E681" s="7" t="s">
        <v>2690</v>
      </c>
      <c r="F681" s="6"/>
      <c r="G681" s="6"/>
    </row>
    <row r="682" spans="1:7" ht="240">
      <c r="A682" s="7" t="s">
        <v>8623</v>
      </c>
      <c r="B682" s="7" t="s">
        <v>10260</v>
      </c>
      <c r="C682" s="7" t="s">
        <v>9434</v>
      </c>
      <c r="D682" s="7" t="s">
        <v>10261</v>
      </c>
      <c r="E682" s="7" t="s">
        <v>2690</v>
      </c>
      <c r="F682" s="6"/>
      <c r="G682" s="6"/>
    </row>
    <row r="683" spans="1:7" ht="240">
      <c r="A683" s="7" t="s">
        <v>8623</v>
      </c>
      <c r="B683" s="7" t="s">
        <v>10262</v>
      </c>
      <c r="C683" s="7" t="s">
        <v>9324</v>
      </c>
      <c r="D683" s="7" t="s">
        <v>10263</v>
      </c>
      <c r="E683" s="7" t="s">
        <v>2690</v>
      </c>
      <c r="F683" s="6"/>
      <c r="G683" s="6"/>
    </row>
    <row r="684" spans="1:7" ht="240">
      <c r="A684" s="7" t="s">
        <v>8623</v>
      </c>
      <c r="B684" s="7" t="s">
        <v>10264</v>
      </c>
      <c r="C684" s="7" t="s">
        <v>9434</v>
      </c>
      <c r="D684" s="7" t="s">
        <v>10265</v>
      </c>
      <c r="E684" s="7" t="s">
        <v>2690</v>
      </c>
      <c r="F684" s="6"/>
      <c r="G684" s="6"/>
    </row>
    <row r="685" spans="1:7" ht="240">
      <c r="A685" s="7" t="s">
        <v>8623</v>
      </c>
      <c r="B685" s="7" t="s">
        <v>10266</v>
      </c>
      <c r="C685" s="7" t="s">
        <v>9333</v>
      </c>
      <c r="D685" s="7" t="s">
        <v>10267</v>
      </c>
      <c r="E685" s="7" t="s">
        <v>2690</v>
      </c>
      <c r="F685" s="6"/>
      <c r="G685" s="6"/>
    </row>
    <row r="686" spans="1:7" ht="240">
      <c r="A686" s="7" t="s">
        <v>8623</v>
      </c>
      <c r="B686" s="7" t="s">
        <v>10268</v>
      </c>
      <c r="C686" s="7" t="s">
        <v>8666</v>
      </c>
      <c r="D686" s="7" t="s">
        <v>10269</v>
      </c>
      <c r="E686" s="7" t="s">
        <v>2690</v>
      </c>
      <c r="F686" s="6"/>
      <c r="G686" s="6"/>
    </row>
    <row r="687" spans="1:7" ht="240">
      <c r="A687" s="7" t="s">
        <v>8623</v>
      </c>
      <c r="B687" s="7" t="s">
        <v>10270</v>
      </c>
      <c r="C687" s="7" t="s">
        <v>9339</v>
      </c>
      <c r="D687" s="7" t="s">
        <v>10271</v>
      </c>
      <c r="E687" s="7" t="s">
        <v>2690</v>
      </c>
      <c r="F687" s="6"/>
      <c r="G687" s="6"/>
    </row>
    <row r="688" spans="1:7" ht="240">
      <c r="A688" s="7" t="s">
        <v>8623</v>
      </c>
      <c r="B688" s="7" t="s">
        <v>10272</v>
      </c>
      <c r="C688" s="7" t="s">
        <v>9345</v>
      </c>
      <c r="D688" s="7" t="s">
        <v>10160</v>
      </c>
      <c r="E688" s="7" t="s">
        <v>2690</v>
      </c>
      <c r="F688" s="6"/>
      <c r="G688" s="6"/>
    </row>
    <row r="689" spans="1:7" ht="240">
      <c r="A689" s="7" t="s">
        <v>8623</v>
      </c>
      <c r="B689" s="7" t="s">
        <v>10272</v>
      </c>
      <c r="C689" s="7" t="s">
        <v>9434</v>
      </c>
      <c r="D689" s="7" t="s">
        <v>10273</v>
      </c>
      <c r="E689" s="7" t="s">
        <v>2690</v>
      </c>
      <c r="F689" s="6"/>
      <c r="G689" s="6"/>
    </row>
    <row r="690" spans="1:7" ht="240">
      <c r="A690" s="7" t="s">
        <v>8623</v>
      </c>
      <c r="B690" s="7" t="s">
        <v>10274</v>
      </c>
      <c r="C690" s="7" t="s">
        <v>9434</v>
      </c>
      <c r="D690" s="7" t="s">
        <v>10026</v>
      </c>
      <c r="E690" s="7" t="s">
        <v>2690</v>
      </c>
      <c r="F690" s="6"/>
      <c r="G690" s="6"/>
    </row>
    <row r="691" spans="1:7" ht="240">
      <c r="A691" s="7" t="s">
        <v>8623</v>
      </c>
      <c r="B691" s="7" t="s">
        <v>10275</v>
      </c>
      <c r="C691" s="7" t="s">
        <v>9087</v>
      </c>
      <c r="D691" s="7" t="s">
        <v>10276</v>
      </c>
      <c r="E691" s="7" t="s">
        <v>2690</v>
      </c>
      <c r="F691" s="6"/>
      <c r="G691" s="6"/>
    </row>
    <row r="692" spans="1:7" ht="240">
      <c r="A692" s="7" t="s">
        <v>8623</v>
      </c>
      <c r="B692" s="7" t="s">
        <v>10277</v>
      </c>
      <c r="C692" s="7" t="s">
        <v>9434</v>
      </c>
      <c r="D692" s="7" t="s">
        <v>10278</v>
      </c>
      <c r="E692" s="7" t="s">
        <v>2690</v>
      </c>
      <c r="F692" s="6"/>
      <c r="G692" s="6"/>
    </row>
    <row r="693" spans="1:7" ht="240">
      <c r="A693" s="7" t="s">
        <v>8623</v>
      </c>
      <c r="B693" s="7" t="s">
        <v>10279</v>
      </c>
      <c r="C693" s="7" t="s">
        <v>9360</v>
      </c>
      <c r="D693" s="7" t="s">
        <v>10280</v>
      </c>
      <c r="E693" s="7" t="s">
        <v>2690</v>
      </c>
      <c r="F693" s="6"/>
      <c r="G693" s="6"/>
    </row>
    <row r="694" spans="1:7" ht="240">
      <c r="A694" s="7" t="s">
        <v>8623</v>
      </c>
      <c r="B694" s="7" t="s">
        <v>10279</v>
      </c>
      <c r="C694" s="7" t="s">
        <v>9434</v>
      </c>
      <c r="D694" s="7" t="s">
        <v>10281</v>
      </c>
      <c r="E694" s="7" t="s">
        <v>2690</v>
      </c>
      <c r="F694" s="6"/>
      <c r="G694" s="6"/>
    </row>
    <row r="695" spans="1:7" ht="240">
      <c r="A695" s="7" t="s">
        <v>8623</v>
      </c>
      <c r="B695" s="7" t="s">
        <v>10282</v>
      </c>
      <c r="C695" s="7" t="s">
        <v>9434</v>
      </c>
      <c r="D695" s="7" t="s">
        <v>10283</v>
      </c>
      <c r="E695" s="7" t="s">
        <v>2690</v>
      </c>
      <c r="F695" s="6"/>
      <c r="G695" s="6"/>
    </row>
    <row r="696" spans="1:7" ht="240">
      <c r="A696" s="7" t="s">
        <v>8623</v>
      </c>
      <c r="B696" s="7" t="s">
        <v>10284</v>
      </c>
      <c r="C696" s="7" t="s">
        <v>9434</v>
      </c>
      <c r="D696" s="7" t="s">
        <v>10285</v>
      </c>
      <c r="E696" s="7" t="s">
        <v>2690</v>
      </c>
      <c r="F696" s="6"/>
      <c r="G696" s="6"/>
    </row>
    <row r="697" spans="1:7" ht="240">
      <c r="A697" s="7" t="s">
        <v>8623</v>
      </c>
      <c r="B697" s="7" t="s">
        <v>10286</v>
      </c>
      <c r="C697" s="7" t="s">
        <v>10287</v>
      </c>
      <c r="D697" s="7" t="s">
        <v>10288</v>
      </c>
      <c r="E697" s="7" t="s">
        <v>2690</v>
      </c>
      <c r="F697" s="6"/>
      <c r="G697" s="6"/>
    </row>
    <row r="698" spans="1:7" ht="240">
      <c r="A698" s="7" t="s">
        <v>8623</v>
      </c>
      <c r="B698" s="7" t="s">
        <v>10289</v>
      </c>
      <c r="C698" s="7" t="s">
        <v>9093</v>
      </c>
      <c r="D698" s="7" t="s">
        <v>8757</v>
      </c>
      <c r="E698" s="7" t="s">
        <v>2690</v>
      </c>
      <c r="F698" s="6"/>
      <c r="G698" s="6"/>
    </row>
    <row r="699" spans="1:7" ht="240">
      <c r="A699" s="7" t="s">
        <v>8623</v>
      </c>
      <c r="B699" s="7" t="s">
        <v>10289</v>
      </c>
      <c r="C699" s="7" t="s">
        <v>9093</v>
      </c>
      <c r="D699" s="7" t="s">
        <v>10290</v>
      </c>
      <c r="E699" s="7" t="s">
        <v>2690</v>
      </c>
      <c r="F699" s="6"/>
      <c r="G699" s="6"/>
    </row>
    <row r="700" spans="1:7" ht="240">
      <c r="A700" s="7" t="s">
        <v>8623</v>
      </c>
      <c r="B700" s="7" t="s">
        <v>10291</v>
      </c>
      <c r="C700" s="7" t="s">
        <v>9434</v>
      </c>
      <c r="D700" s="7" t="s">
        <v>10292</v>
      </c>
      <c r="E700" s="7" t="s">
        <v>2690</v>
      </c>
      <c r="F700" s="6"/>
      <c r="G700" s="6"/>
    </row>
    <row r="701" spans="1:7" ht="240">
      <c r="A701" s="7" t="s">
        <v>8623</v>
      </c>
      <c r="B701" s="7" t="s">
        <v>10293</v>
      </c>
      <c r="C701" s="7" t="s">
        <v>10294</v>
      </c>
      <c r="D701" s="7" t="s">
        <v>9476</v>
      </c>
      <c r="E701" s="7" t="s">
        <v>9463</v>
      </c>
      <c r="F701" s="6"/>
      <c r="G701" s="6"/>
    </row>
    <row r="702" spans="1:7" ht="240">
      <c r="A702" s="7" t="s">
        <v>8623</v>
      </c>
      <c r="B702" s="7" t="s">
        <v>10295</v>
      </c>
      <c r="C702" s="7" t="s">
        <v>10296</v>
      </c>
      <c r="D702" s="7" t="s">
        <v>10297</v>
      </c>
      <c r="E702" s="7" t="s">
        <v>8627</v>
      </c>
      <c r="F702" s="6"/>
      <c r="G702" s="6"/>
    </row>
    <row r="703" spans="1:7" ht="240">
      <c r="A703" s="7" t="s">
        <v>8623</v>
      </c>
      <c r="B703" s="7" t="s">
        <v>10298</v>
      </c>
      <c r="C703" s="7" t="s">
        <v>10202</v>
      </c>
      <c r="D703" s="7" t="s">
        <v>9499</v>
      </c>
      <c r="E703" s="7" t="s">
        <v>2690</v>
      </c>
      <c r="F703" s="6"/>
      <c r="G703" s="6"/>
    </row>
    <row r="704" spans="1:7" ht="240">
      <c r="A704" s="7" t="s">
        <v>8623</v>
      </c>
      <c r="B704" s="7" t="s">
        <v>10299</v>
      </c>
      <c r="C704" s="7" t="s">
        <v>9391</v>
      </c>
      <c r="D704" s="7" t="s">
        <v>10300</v>
      </c>
      <c r="E704" s="7" t="s">
        <v>2690</v>
      </c>
      <c r="F704" s="6"/>
      <c r="G704" s="6"/>
    </row>
    <row r="705" spans="1:7" ht="240">
      <c r="A705" s="7" t="s">
        <v>8623</v>
      </c>
      <c r="B705" s="7" t="s">
        <v>10301</v>
      </c>
      <c r="C705" s="7" t="s">
        <v>10302</v>
      </c>
      <c r="D705" s="7" t="s">
        <v>10303</v>
      </c>
      <c r="E705" s="7" t="s">
        <v>8627</v>
      </c>
      <c r="F705" s="6"/>
      <c r="G705" s="6"/>
    </row>
    <row r="706" spans="1:7" ht="240">
      <c r="A706" s="7" t="s">
        <v>8623</v>
      </c>
      <c r="B706" s="7" t="s">
        <v>10304</v>
      </c>
      <c r="C706" s="7" t="s">
        <v>8987</v>
      </c>
      <c r="D706" s="7" t="s">
        <v>10305</v>
      </c>
      <c r="E706" s="7" t="s">
        <v>8627</v>
      </c>
      <c r="F706" s="6"/>
      <c r="G706" s="6"/>
    </row>
    <row r="707" spans="1:7" ht="240">
      <c r="A707" s="7" t="s">
        <v>8623</v>
      </c>
      <c r="B707" s="7" t="s">
        <v>10306</v>
      </c>
      <c r="C707" s="7" t="s">
        <v>10307</v>
      </c>
      <c r="D707" s="7" t="s">
        <v>8775</v>
      </c>
      <c r="E707" s="7" t="s">
        <v>9463</v>
      </c>
      <c r="F707" s="6"/>
      <c r="G707" s="6"/>
    </row>
    <row r="708" spans="1:7" ht="240">
      <c r="A708" s="7" t="s">
        <v>8623</v>
      </c>
      <c r="B708" s="7" t="s">
        <v>10308</v>
      </c>
      <c r="C708" s="7" t="s">
        <v>9022</v>
      </c>
      <c r="D708" s="7" t="s">
        <v>10309</v>
      </c>
      <c r="E708" s="7" t="s">
        <v>10310</v>
      </c>
      <c r="F708" s="6"/>
      <c r="G708" s="6"/>
    </row>
    <row r="709" spans="1:7" ht="240">
      <c r="A709" s="7" t="s">
        <v>8623</v>
      </c>
      <c r="B709" s="7" t="s">
        <v>10311</v>
      </c>
      <c r="C709" s="7" t="s">
        <v>10312</v>
      </c>
      <c r="D709" s="7" t="s">
        <v>10313</v>
      </c>
      <c r="E709" s="7" t="s">
        <v>8627</v>
      </c>
      <c r="F709" s="6"/>
      <c r="G709" s="6"/>
    </row>
    <row r="710" spans="1:7" ht="240">
      <c r="A710" s="7" t="s">
        <v>8623</v>
      </c>
      <c r="B710" s="7" t="s">
        <v>10314</v>
      </c>
      <c r="C710" s="7" t="s">
        <v>9434</v>
      </c>
      <c r="D710" s="7" t="s">
        <v>10315</v>
      </c>
      <c r="E710" s="7" t="s">
        <v>2690</v>
      </c>
      <c r="F710" s="6"/>
      <c r="G710" s="6"/>
    </row>
    <row r="711" spans="1:7" ht="240">
      <c r="A711" s="7" t="s">
        <v>8623</v>
      </c>
      <c r="B711" s="7" t="s">
        <v>10316</v>
      </c>
      <c r="C711" s="7" t="s">
        <v>10317</v>
      </c>
      <c r="D711" s="7" t="s">
        <v>10318</v>
      </c>
      <c r="E711" s="7" t="s">
        <v>9463</v>
      </c>
      <c r="F711" s="6"/>
      <c r="G711" s="6"/>
    </row>
    <row r="712" spans="1:7" ht="240">
      <c r="A712" s="7" t="s">
        <v>8623</v>
      </c>
      <c r="B712" s="7" t="s">
        <v>10319</v>
      </c>
      <c r="C712" s="7" t="s">
        <v>10320</v>
      </c>
      <c r="D712" s="7" t="s">
        <v>10321</v>
      </c>
      <c r="E712" s="7" t="s">
        <v>2690</v>
      </c>
      <c r="F712" s="6"/>
      <c r="G712" s="6"/>
    </row>
    <row r="713" spans="1:7" ht="240">
      <c r="A713" s="7" t="s">
        <v>8623</v>
      </c>
      <c r="B713" s="7" t="s">
        <v>10322</v>
      </c>
      <c r="C713" s="7" t="s">
        <v>9158</v>
      </c>
      <c r="D713" s="7" t="s">
        <v>9618</v>
      </c>
      <c r="E713" s="7" t="s">
        <v>2690</v>
      </c>
      <c r="F713" s="6"/>
      <c r="G713" s="6"/>
    </row>
    <row r="714" spans="1:7" ht="240">
      <c r="A714" s="7" t="s">
        <v>8623</v>
      </c>
      <c r="B714" s="7" t="s">
        <v>10323</v>
      </c>
      <c r="C714" s="7" t="s">
        <v>9158</v>
      </c>
      <c r="D714" s="7" t="s">
        <v>10324</v>
      </c>
      <c r="E714" s="7" t="s">
        <v>2690</v>
      </c>
      <c r="F714" s="6"/>
      <c r="G714" s="6"/>
    </row>
    <row r="715" spans="1:7" ht="240">
      <c r="A715" s="7" t="s">
        <v>8623</v>
      </c>
      <c r="B715" s="7" t="s">
        <v>10325</v>
      </c>
      <c r="C715" s="7" t="s">
        <v>10326</v>
      </c>
      <c r="D715" s="7" t="s">
        <v>10327</v>
      </c>
      <c r="E715" s="7" t="s">
        <v>2690</v>
      </c>
      <c r="F715" s="6"/>
      <c r="G715" s="6"/>
    </row>
    <row r="716" spans="1:7" ht="240">
      <c r="A716" s="7" t="s">
        <v>8623</v>
      </c>
      <c r="B716" s="7" t="s">
        <v>10328</v>
      </c>
      <c r="C716" s="7" t="s">
        <v>10329</v>
      </c>
      <c r="D716" s="7" t="s">
        <v>10330</v>
      </c>
      <c r="E716" s="7" t="s">
        <v>301</v>
      </c>
      <c r="F716" s="6"/>
      <c r="G716" s="6"/>
    </row>
    <row r="717" spans="1:7" ht="135">
      <c r="A717" s="7" t="s">
        <v>8623</v>
      </c>
      <c r="B717" s="7" t="s">
        <v>10331</v>
      </c>
      <c r="C717" s="7" t="s">
        <v>10332</v>
      </c>
      <c r="D717" s="7"/>
      <c r="E717" s="7" t="s">
        <v>118</v>
      </c>
      <c r="F717" s="6"/>
      <c r="G717" s="6"/>
    </row>
    <row r="718" spans="1:7" ht="135">
      <c r="A718" s="7" t="s">
        <v>8623</v>
      </c>
      <c r="B718" s="7" t="s">
        <v>10333</v>
      </c>
      <c r="C718" s="7" t="s">
        <v>9432</v>
      </c>
      <c r="D718" s="7"/>
      <c r="E718" s="7" t="s">
        <v>118</v>
      </c>
      <c r="F718" s="6"/>
      <c r="G718" s="6"/>
    </row>
    <row r="719" spans="1:7" ht="240">
      <c r="A719" s="7" t="s">
        <v>8623</v>
      </c>
      <c r="B719" s="7" t="s">
        <v>10334</v>
      </c>
      <c r="C719" s="7" t="s">
        <v>10335</v>
      </c>
      <c r="D719" s="7"/>
      <c r="E719" s="7" t="s">
        <v>10336</v>
      </c>
      <c r="F719" s="6"/>
      <c r="G719" s="6"/>
    </row>
    <row r="720" spans="1:7" ht="135">
      <c r="A720" s="7" t="s">
        <v>8623</v>
      </c>
      <c r="B720" s="7" t="s">
        <v>10337</v>
      </c>
      <c r="C720" s="7" t="s">
        <v>9917</v>
      </c>
      <c r="D720" s="7"/>
      <c r="E720" s="7" t="s">
        <v>118</v>
      </c>
      <c r="F720" s="6"/>
      <c r="G720" s="6"/>
    </row>
    <row r="721" spans="1:7" ht="150">
      <c r="A721" s="7" t="s">
        <v>8623</v>
      </c>
      <c r="B721" s="7" t="s">
        <v>10338</v>
      </c>
      <c r="C721" s="7" t="s">
        <v>10339</v>
      </c>
      <c r="D721" s="7"/>
      <c r="E721" s="7" t="s">
        <v>118</v>
      </c>
      <c r="F721" s="6"/>
      <c r="G721" s="6"/>
    </row>
    <row r="722" spans="1:7" ht="240">
      <c r="A722" s="7" t="s">
        <v>8623</v>
      </c>
      <c r="B722" s="7" t="s">
        <v>10340</v>
      </c>
      <c r="C722" s="7" t="s">
        <v>10341</v>
      </c>
      <c r="D722" s="7" t="s">
        <v>10342</v>
      </c>
      <c r="E722" s="7" t="s">
        <v>301</v>
      </c>
      <c r="F722" s="6"/>
      <c r="G722" s="6"/>
    </row>
    <row r="723" spans="1:7" ht="240">
      <c r="A723" s="7" t="s">
        <v>8623</v>
      </c>
      <c r="B723" s="7" t="s">
        <v>10343</v>
      </c>
      <c r="C723" s="7" t="s">
        <v>10344</v>
      </c>
      <c r="D723" s="7" t="s">
        <v>10345</v>
      </c>
      <c r="E723" s="7" t="s">
        <v>301</v>
      </c>
      <c r="F723" s="6"/>
      <c r="G723" s="6"/>
    </row>
    <row r="724" spans="1:7" ht="120">
      <c r="A724" s="7" t="s">
        <v>8623</v>
      </c>
      <c r="B724" s="7" t="s">
        <v>10346</v>
      </c>
      <c r="C724" s="7" t="s">
        <v>8998</v>
      </c>
      <c r="D724" s="7"/>
      <c r="E724" s="7" t="s">
        <v>10347</v>
      </c>
      <c r="F724" s="6"/>
      <c r="G724" s="6"/>
    </row>
    <row r="725" spans="1:7" ht="135">
      <c r="A725" s="7" t="s">
        <v>8623</v>
      </c>
      <c r="B725" s="7" t="s">
        <v>10348</v>
      </c>
      <c r="C725" s="7" t="s">
        <v>10349</v>
      </c>
      <c r="D725" s="7" t="s">
        <v>10350</v>
      </c>
      <c r="E725" s="7" t="s">
        <v>8631</v>
      </c>
      <c r="F725" s="6"/>
      <c r="G725" s="6"/>
    </row>
    <row r="726" spans="1:7" ht="120">
      <c r="A726" s="7" t="s">
        <v>8623</v>
      </c>
      <c r="B726" s="7" t="s">
        <v>10351</v>
      </c>
      <c r="C726" s="7" t="s">
        <v>8660</v>
      </c>
      <c r="D726" s="7" t="s">
        <v>10352</v>
      </c>
      <c r="E726" s="7" t="s">
        <v>8631</v>
      </c>
      <c r="F726" s="6"/>
      <c r="G726" s="6"/>
    </row>
    <row r="727" spans="1:7" ht="105">
      <c r="A727" s="7" t="s">
        <v>8623</v>
      </c>
      <c r="B727" s="7" t="s">
        <v>10353</v>
      </c>
      <c r="C727" s="7" t="s">
        <v>8629</v>
      </c>
      <c r="D727" s="7" t="s">
        <v>9955</v>
      </c>
      <c r="E727" s="7" t="s">
        <v>10347</v>
      </c>
      <c r="F727" s="6"/>
      <c r="G727" s="6"/>
    </row>
    <row r="728" spans="1:7" ht="165">
      <c r="A728" s="7" t="s">
        <v>8623</v>
      </c>
      <c r="B728" s="7" t="s">
        <v>10354</v>
      </c>
      <c r="C728" s="7" t="s">
        <v>10355</v>
      </c>
      <c r="D728" s="7" t="s">
        <v>10356</v>
      </c>
      <c r="E728" s="7" t="s">
        <v>8631</v>
      </c>
      <c r="F728" s="6"/>
      <c r="G728" s="6"/>
    </row>
    <row r="729" spans="1:7" ht="150">
      <c r="A729" s="7" t="s">
        <v>8623</v>
      </c>
      <c r="B729" s="7" t="s">
        <v>10357</v>
      </c>
      <c r="C729" s="7" t="s">
        <v>8855</v>
      </c>
      <c r="D729" s="7" t="s">
        <v>9801</v>
      </c>
      <c r="E729" s="7" t="s">
        <v>10358</v>
      </c>
      <c r="F729" s="6"/>
      <c r="G729" s="6"/>
    </row>
    <row r="730" spans="1:7" ht="135">
      <c r="A730" s="7" t="s">
        <v>8623</v>
      </c>
      <c r="B730" s="7" t="s">
        <v>10359</v>
      </c>
      <c r="C730" s="7" t="s">
        <v>9454</v>
      </c>
      <c r="D730" s="7" t="s">
        <v>10360</v>
      </c>
      <c r="E730" s="7" t="s">
        <v>8631</v>
      </c>
      <c r="F730" s="6"/>
      <c r="G730" s="6"/>
    </row>
    <row r="731" spans="1:7" ht="150">
      <c r="A731" s="7" t="s">
        <v>8623</v>
      </c>
      <c r="B731" s="7" t="s">
        <v>10361</v>
      </c>
      <c r="C731" s="7" t="s">
        <v>9033</v>
      </c>
      <c r="D731" s="7" t="s">
        <v>9899</v>
      </c>
      <c r="E731" s="7" t="s">
        <v>8631</v>
      </c>
      <c r="F731" s="6"/>
      <c r="G731" s="6"/>
    </row>
    <row r="732" spans="1:7" ht="150">
      <c r="A732" s="7" t="s">
        <v>8623</v>
      </c>
      <c r="B732" s="7" t="s">
        <v>10362</v>
      </c>
      <c r="C732" s="7" t="s">
        <v>9033</v>
      </c>
      <c r="D732" s="7" t="s">
        <v>10259</v>
      </c>
      <c r="E732" s="7" t="s">
        <v>8631</v>
      </c>
      <c r="F732" s="6"/>
      <c r="G732" s="6"/>
    </row>
    <row r="733" spans="1:7" ht="150">
      <c r="A733" s="7" t="s">
        <v>8623</v>
      </c>
      <c r="B733" s="7" t="s">
        <v>10363</v>
      </c>
      <c r="C733" s="7" t="s">
        <v>9300</v>
      </c>
      <c r="D733" s="7" t="s">
        <v>10364</v>
      </c>
      <c r="E733" s="7" t="s">
        <v>8631</v>
      </c>
      <c r="F733" s="6"/>
      <c r="G733" s="6"/>
    </row>
    <row r="734" spans="1:7" ht="135">
      <c r="A734" s="7" t="s">
        <v>8623</v>
      </c>
      <c r="B734" s="7" t="s">
        <v>10365</v>
      </c>
      <c r="C734" s="7" t="s">
        <v>10366</v>
      </c>
      <c r="D734" s="7" t="s">
        <v>10367</v>
      </c>
      <c r="E734" s="7" t="s">
        <v>118</v>
      </c>
      <c r="F734" s="6"/>
      <c r="G734" s="6"/>
    </row>
    <row r="735" spans="1:7" ht="165">
      <c r="A735" s="7" t="s">
        <v>8623</v>
      </c>
      <c r="B735" s="7" t="s">
        <v>10368</v>
      </c>
      <c r="C735" s="7" t="s">
        <v>10369</v>
      </c>
      <c r="D735" s="7" t="s">
        <v>9603</v>
      </c>
      <c r="E735" s="7" t="s">
        <v>10370</v>
      </c>
      <c r="F735" s="6"/>
      <c r="G735" s="6"/>
    </row>
    <row r="736" spans="1:7" ht="150">
      <c r="A736" s="7" t="s">
        <v>8623</v>
      </c>
      <c r="B736" s="7" t="s">
        <v>10371</v>
      </c>
      <c r="C736" s="7" t="s">
        <v>10372</v>
      </c>
      <c r="D736" s="7" t="s">
        <v>10373</v>
      </c>
      <c r="E736" s="7" t="s">
        <v>10347</v>
      </c>
      <c r="F736" s="6"/>
      <c r="G736" s="6"/>
    </row>
    <row r="737" spans="1:7" ht="105">
      <c r="A737" s="7" t="s">
        <v>8623</v>
      </c>
      <c r="B737" s="7" t="s">
        <v>10374</v>
      </c>
      <c r="C737" s="7" t="s">
        <v>8820</v>
      </c>
      <c r="D737" s="7" t="s">
        <v>10375</v>
      </c>
      <c r="E737" s="7" t="s">
        <v>8631</v>
      </c>
      <c r="F737" s="6"/>
      <c r="G737" s="6"/>
    </row>
    <row r="738" spans="1:7" ht="150">
      <c r="A738" s="7" t="s">
        <v>8623</v>
      </c>
      <c r="B738" s="7" t="s">
        <v>10376</v>
      </c>
      <c r="C738" s="7" t="s">
        <v>9292</v>
      </c>
      <c r="D738" s="7" t="s">
        <v>9765</v>
      </c>
      <c r="E738" s="7" t="s">
        <v>8631</v>
      </c>
      <c r="F738" s="6"/>
      <c r="G738" s="6"/>
    </row>
    <row r="739" spans="1:7" ht="135">
      <c r="A739" s="7" t="s">
        <v>8623</v>
      </c>
      <c r="B739" s="7" t="s">
        <v>10377</v>
      </c>
      <c r="C739" s="7" t="s">
        <v>9253</v>
      </c>
      <c r="D739" s="7" t="s">
        <v>10378</v>
      </c>
      <c r="E739" s="7" t="s">
        <v>8631</v>
      </c>
      <c r="F739" s="6"/>
      <c r="G739" s="6"/>
    </row>
    <row r="740" spans="1:7" ht="135">
      <c r="A740" s="7" t="s">
        <v>8623</v>
      </c>
      <c r="B740" s="7" t="s">
        <v>10379</v>
      </c>
      <c r="C740" s="7" t="s">
        <v>9133</v>
      </c>
      <c r="D740" s="7" t="s">
        <v>10380</v>
      </c>
      <c r="E740" s="7" t="s">
        <v>8631</v>
      </c>
      <c r="F740" s="6"/>
      <c r="G740" s="6"/>
    </row>
    <row r="741" spans="1:7" ht="120">
      <c r="A741" s="7" t="s">
        <v>8623</v>
      </c>
      <c r="B741" s="7" t="s">
        <v>10381</v>
      </c>
      <c r="C741" s="7" t="s">
        <v>9173</v>
      </c>
      <c r="D741" s="7" t="s">
        <v>10382</v>
      </c>
      <c r="E741" s="7" t="s">
        <v>8631</v>
      </c>
      <c r="F741" s="6"/>
      <c r="G741" s="6"/>
    </row>
    <row r="742" spans="1:7" ht="165">
      <c r="A742" s="7" t="s">
        <v>8623</v>
      </c>
      <c r="B742" s="7" t="s">
        <v>10383</v>
      </c>
      <c r="C742" s="7" t="s">
        <v>9196</v>
      </c>
      <c r="D742" s="7" t="s">
        <v>10384</v>
      </c>
      <c r="E742" s="7" t="s">
        <v>8631</v>
      </c>
      <c r="F742" s="6"/>
      <c r="G742" s="6"/>
    </row>
    <row r="743" spans="1:7" ht="135">
      <c r="A743" s="7" t="s">
        <v>8623</v>
      </c>
      <c r="B743" s="7" t="s">
        <v>10385</v>
      </c>
      <c r="C743" s="7" t="s">
        <v>9342</v>
      </c>
      <c r="D743" s="7" t="s">
        <v>10386</v>
      </c>
      <c r="E743" s="7" t="s">
        <v>8631</v>
      </c>
      <c r="F743" s="6"/>
      <c r="G743" s="6"/>
    </row>
    <row r="744" spans="1:7" ht="135">
      <c r="A744" s="7" t="s">
        <v>8623</v>
      </c>
      <c r="B744" s="7" t="s">
        <v>10387</v>
      </c>
      <c r="C744" s="7" t="s">
        <v>9755</v>
      </c>
      <c r="D744" s="7" t="s">
        <v>10388</v>
      </c>
      <c r="E744" s="7" t="s">
        <v>10370</v>
      </c>
      <c r="F744" s="6"/>
      <c r="G744" s="6"/>
    </row>
    <row r="745" spans="1:7" ht="135">
      <c r="A745" s="7" t="s">
        <v>8623</v>
      </c>
      <c r="B745" s="7" t="s">
        <v>10389</v>
      </c>
      <c r="C745" s="7" t="s">
        <v>9196</v>
      </c>
      <c r="D745" s="7" t="s">
        <v>10390</v>
      </c>
      <c r="E745" s="7" t="s">
        <v>8631</v>
      </c>
      <c r="F745" s="6"/>
      <c r="G745" s="6"/>
    </row>
    <row r="746" spans="1:7" ht="135">
      <c r="A746" s="7" t="s">
        <v>8623</v>
      </c>
      <c r="B746" s="7" t="s">
        <v>10391</v>
      </c>
      <c r="C746" s="7" t="s">
        <v>9333</v>
      </c>
      <c r="D746" s="7" t="s">
        <v>10392</v>
      </c>
      <c r="E746" s="7" t="s">
        <v>8631</v>
      </c>
      <c r="F746" s="6"/>
      <c r="G746" s="6"/>
    </row>
    <row r="747" spans="1:7" ht="135">
      <c r="A747" s="7" t="s">
        <v>8623</v>
      </c>
      <c r="B747" s="7" t="s">
        <v>10393</v>
      </c>
      <c r="C747" s="7" t="s">
        <v>9372</v>
      </c>
      <c r="D747" s="7" t="s">
        <v>9731</v>
      </c>
      <c r="E747" s="7" t="s">
        <v>8631</v>
      </c>
      <c r="F747" s="6"/>
      <c r="G747" s="6"/>
    </row>
    <row r="748" spans="1:7" ht="135">
      <c r="A748" s="7" t="s">
        <v>8623</v>
      </c>
      <c r="B748" s="7" t="s">
        <v>10394</v>
      </c>
      <c r="C748" s="7" t="s">
        <v>10366</v>
      </c>
      <c r="D748" s="7" t="s">
        <v>10395</v>
      </c>
      <c r="E748" s="7" t="s">
        <v>118</v>
      </c>
      <c r="F748" s="6"/>
      <c r="G748" s="6"/>
    </row>
    <row r="749" spans="1:7" ht="135">
      <c r="A749" s="7" t="s">
        <v>8623</v>
      </c>
      <c r="B749" s="7" t="s">
        <v>10394</v>
      </c>
      <c r="C749" s="7" t="s">
        <v>10396</v>
      </c>
      <c r="D749" s="7"/>
      <c r="E749" s="7" t="s">
        <v>118</v>
      </c>
      <c r="F749" s="6"/>
      <c r="G749" s="6"/>
    </row>
    <row r="750" spans="1:7" ht="135">
      <c r="A750" s="7" t="s">
        <v>8623</v>
      </c>
      <c r="B750" s="7" t="s">
        <v>10397</v>
      </c>
      <c r="C750" s="7" t="s">
        <v>10398</v>
      </c>
      <c r="D750" s="7" t="s">
        <v>10399</v>
      </c>
      <c r="E750" s="7" t="s">
        <v>10370</v>
      </c>
      <c r="F750" s="6"/>
      <c r="G750" s="6"/>
    </row>
    <row r="751" spans="1:7" ht="150">
      <c r="A751" s="7" t="s">
        <v>8623</v>
      </c>
      <c r="B751" s="7" t="s">
        <v>10400</v>
      </c>
      <c r="C751" s="7" t="s">
        <v>8855</v>
      </c>
      <c r="D751" s="7"/>
      <c r="E751" s="7" t="s">
        <v>10358</v>
      </c>
      <c r="F751" s="6"/>
      <c r="G751" s="6"/>
    </row>
    <row r="752" spans="1:7" ht="120">
      <c r="A752" s="7" t="s">
        <v>8623</v>
      </c>
      <c r="B752" s="7" t="s">
        <v>10401</v>
      </c>
      <c r="C752" s="7" t="s">
        <v>10402</v>
      </c>
      <c r="D752" s="7"/>
      <c r="E752" s="7" t="s">
        <v>10370</v>
      </c>
      <c r="F752" s="6"/>
      <c r="G752" s="6"/>
    </row>
    <row r="753" spans="1:7" ht="135">
      <c r="A753" s="7" t="s">
        <v>8623</v>
      </c>
      <c r="B753" s="7" t="s">
        <v>10403</v>
      </c>
      <c r="C753" s="7" t="s">
        <v>10404</v>
      </c>
      <c r="D753" s="7" t="s">
        <v>10405</v>
      </c>
      <c r="E753" s="7" t="s">
        <v>8631</v>
      </c>
      <c r="F753" s="6"/>
      <c r="G753" s="6"/>
    </row>
    <row r="754" spans="1:7" ht="135">
      <c r="A754" s="7" t="s">
        <v>8623</v>
      </c>
      <c r="B754" s="7" t="s">
        <v>10406</v>
      </c>
      <c r="C754" s="7" t="s">
        <v>9910</v>
      </c>
      <c r="D754" s="7" t="s">
        <v>10407</v>
      </c>
      <c r="E754" s="7" t="s">
        <v>10370</v>
      </c>
      <c r="F754" s="6"/>
      <c r="G754" s="6"/>
    </row>
    <row r="755" spans="1:7" ht="135">
      <c r="A755" s="7" t="s">
        <v>8623</v>
      </c>
      <c r="B755" s="7" t="s">
        <v>10408</v>
      </c>
      <c r="C755" s="7" t="s">
        <v>10409</v>
      </c>
      <c r="D755" s="7" t="s">
        <v>10410</v>
      </c>
      <c r="E755" s="7" t="s">
        <v>118</v>
      </c>
      <c r="F755" s="6"/>
      <c r="G755" s="6"/>
    </row>
    <row r="756" spans="1:7" ht="120">
      <c r="A756" s="7" t="s">
        <v>8623</v>
      </c>
      <c r="B756" s="7" t="s">
        <v>10411</v>
      </c>
      <c r="C756" s="7" t="s">
        <v>10402</v>
      </c>
      <c r="D756" s="7"/>
      <c r="E756" s="7" t="s">
        <v>10347</v>
      </c>
      <c r="F756" s="6"/>
      <c r="G756" s="6"/>
    </row>
    <row r="757" spans="1:7" ht="150">
      <c r="A757" s="7" t="s">
        <v>8623</v>
      </c>
      <c r="B757" s="7" t="s">
        <v>10412</v>
      </c>
      <c r="C757" s="7" t="s">
        <v>10413</v>
      </c>
      <c r="D757" s="7" t="s">
        <v>10414</v>
      </c>
      <c r="E757" s="7" t="s">
        <v>118</v>
      </c>
      <c r="F757" s="6"/>
      <c r="G757" s="6"/>
    </row>
    <row r="758" spans="1:7" ht="225">
      <c r="A758" s="7" t="s">
        <v>8623</v>
      </c>
      <c r="B758" s="7" t="s">
        <v>10412</v>
      </c>
      <c r="C758" s="7" t="s">
        <v>10415</v>
      </c>
      <c r="D758" s="7" t="s">
        <v>10416</v>
      </c>
      <c r="E758" s="7" t="s">
        <v>118</v>
      </c>
      <c r="F758" s="6"/>
      <c r="G758" s="6"/>
    </row>
    <row r="759" spans="1:7" ht="240">
      <c r="A759" s="7" t="s">
        <v>8623</v>
      </c>
      <c r="B759" s="7" t="s">
        <v>10412</v>
      </c>
      <c r="C759" s="7" t="s">
        <v>10417</v>
      </c>
      <c r="D759" s="7" t="s">
        <v>10416</v>
      </c>
      <c r="E759" s="7" t="s">
        <v>118</v>
      </c>
      <c r="F759" s="6"/>
      <c r="G759" s="6"/>
    </row>
    <row r="760" spans="1:7" ht="165">
      <c r="A760" s="7" t="s">
        <v>8623</v>
      </c>
      <c r="B760" s="7" t="s">
        <v>10412</v>
      </c>
      <c r="C760" s="7" t="s">
        <v>10418</v>
      </c>
      <c r="D760" s="7" t="s">
        <v>10419</v>
      </c>
      <c r="E760" s="7" t="s">
        <v>118</v>
      </c>
      <c r="F760" s="6"/>
      <c r="G760" s="6"/>
    </row>
    <row r="761" spans="1:7" ht="165">
      <c r="A761" s="7" t="s">
        <v>8623</v>
      </c>
      <c r="B761" s="7" t="s">
        <v>10412</v>
      </c>
      <c r="C761" s="7" t="s">
        <v>10420</v>
      </c>
      <c r="D761" s="7" t="s">
        <v>10421</v>
      </c>
      <c r="E761" s="7" t="s">
        <v>118</v>
      </c>
      <c r="F761" s="6"/>
      <c r="G761" s="6"/>
    </row>
    <row r="762" spans="1:7" ht="390">
      <c r="A762" s="7" t="s">
        <v>8623</v>
      </c>
      <c r="B762" s="7" t="s">
        <v>10422</v>
      </c>
      <c r="C762" s="7" t="s">
        <v>10423</v>
      </c>
      <c r="D762" s="7"/>
      <c r="E762" s="7" t="s">
        <v>10424</v>
      </c>
      <c r="F762" s="6"/>
      <c r="G762" s="6"/>
    </row>
    <row r="763" spans="1:7" ht="255">
      <c r="A763" s="7" t="s">
        <v>8623</v>
      </c>
      <c r="B763" s="7" t="s">
        <v>10425</v>
      </c>
      <c r="C763" s="7" t="s">
        <v>9432</v>
      </c>
      <c r="D763" s="7"/>
      <c r="E763" s="7" t="s">
        <v>415</v>
      </c>
      <c r="F763" s="6"/>
      <c r="G763" s="6"/>
    </row>
    <row r="764" spans="1:7" ht="120">
      <c r="A764" s="7" t="s">
        <v>8623</v>
      </c>
      <c r="B764" s="7" t="s">
        <v>10425</v>
      </c>
      <c r="C764" s="7" t="s">
        <v>10018</v>
      </c>
      <c r="D764" s="7"/>
      <c r="E764" s="7" t="s">
        <v>2383</v>
      </c>
      <c r="F764" s="6"/>
      <c r="G764" s="6"/>
    </row>
    <row r="765" spans="1:7" ht="135">
      <c r="A765" s="7" t="s">
        <v>8623</v>
      </c>
      <c r="B765" s="7" t="s">
        <v>10425</v>
      </c>
      <c r="C765" s="7" t="s">
        <v>10015</v>
      </c>
      <c r="D765" s="7"/>
      <c r="E765" s="7" t="s">
        <v>327</v>
      </c>
      <c r="F765" s="6"/>
      <c r="G765" s="6"/>
    </row>
    <row r="766" spans="1:7" ht="165">
      <c r="A766" s="7" t="s">
        <v>8623</v>
      </c>
      <c r="B766" s="7" t="s">
        <v>10426</v>
      </c>
      <c r="C766" s="7" t="s">
        <v>9429</v>
      </c>
      <c r="D766" s="7"/>
      <c r="E766" s="7" t="s">
        <v>241</v>
      </c>
      <c r="F766" s="6"/>
      <c r="G766" s="6"/>
    </row>
    <row r="767" spans="1:7" ht="165">
      <c r="A767" s="7" t="s">
        <v>8623</v>
      </c>
      <c r="B767" s="7" t="s">
        <v>10427</v>
      </c>
      <c r="C767" s="7" t="s">
        <v>9223</v>
      </c>
      <c r="D767" s="7"/>
      <c r="E767" s="7" t="s">
        <v>361</v>
      </c>
      <c r="F767" s="6"/>
      <c r="G767" s="6"/>
    </row>
    <row r="768" spans="1:7" ht="120">
      <c r="A768" s="7" t="s">
        <v>8623</v>
      </c>
      <c r="B768" s="7" t="s">
        <v>10428</v>
      </c>
      <c r="C768" s="7" t="s">
        <v>10020</v>
      </c>
      <c r="D768" s="7"/>
      <c r="E768" s="7" t="s">
        <v>1071</v>
      </c>
      <c r="F768" s="6"/>
      <c r="G768" s="6"/>
    </row>
    <row r="769" spans="1:7" ht="255">
      <c r="A769" s="7" t="s">
        <v>8623</v>
      </c>
      <c r="B769" s="7" t="s">
        <v>10429</v>
      </c>
      <c r="C769" s="7" t="s">
        <v>9467</v>
      </c>
      <c r="D769" s="7"/>
      <c r="E769" s="7" t="s">
        <v>1243</v>
      </c>
      <c r="F769" s="6"/>
      <c r="G769" s="6"/>
    </row>
    <row r="770" spans="1:7" ht="315">
      <c r="A770" s="7" t="s">
        <v>8623</v>
      </c>
      <c r="B770" s="7" t="s">
        <v>10430</v>
      </c>
      <c r="C770" s="7" t="s">
        <v>10431</v>
      </c>
      <c r="D770" s="7"/>
      <c r="E770" s="7" t="s">
        <v>226</v>
      </c>
      <c r="F770" s="6"/>
      <c r="G770" s="6"/>
    </row>
    <row r="771" spans="1:7" ht="120">
      <c r="A771" s="7" t="s">
        <v>9427</v>
      </c>
      <c r="B771" s="7" t="s">
        <v>10432</v>
      </c>
      <c r="C771" s="7" t="s">
        <v>9119</v>
      </c>
      <c r="D771" s="7" t="s">
        <v>10433</v>
      </c>
      <c r="E771" s="7" t="s">
        <v>1347</v>
      </c>
      <c r="F771" s="6"/>
      <c r="G771" s="6"/>
    </row>
    <row r="772" spans="1:7" ht="240">
      <c r="A772" s="7" t="s">
        <v>9427</v>
      </c>
      <c r="B772" s="7" t="s">
        <v>10434</v>
      </c>
      <c r="C772" s="7" t="s">
        <v>9239</v>
      </c>
      <c r="D772" s="7" t="s">
        <v>10433</v>
      </c>
      <c r="E772" s="7" t="s">
        <v>10435</v>
      </c>
      <c r="F772" s="6"/>
      <c r="G772" s="6"/>
    </row>
    <row r="773" spans="1:7" ht="375">
      <c r="A773" s="7" t="s">
        <v>8623</v>
      </c>
      <c r="B773" s="7" t="s">
        <v>10436</v>
      </c>
      <c r="C773" s="7" t="s">
        <v>10437</v>
      </c>
      <c r="D773" s="7"/>
      <c r="E773" s="7" t="s">
        <v>5549</v>
      </c>
      <c r="F773" s="6"/>
      <c r="G773" s="6"/>
    </row>
    <row r="774" spans="1:7" ht="120">
      <c r="A774" s="7" t="s">
        <v>8623</v>
      </c>
      <c r="B774" s="7" t="s">
        <v>10438</v>
      </c>
      <c r="C774" s="7" t="s">
        <v>10018</v>
      </c>
      <c r="D774" s="7"/>
      <c r="E774" s="7" t="s">
        <v>2383</v>
      </c>
      <c r="F774" s="6"/>
      <c r="G774" s="6"/>
    </row>
    <row r="775" spans="1:7" ht="135">
      <c r="A775" s="7" t="s">
        <v>8623</v>
      </c>
      <c r="B775" s="7" t="s">
        <v>10439</v>
      </c>
      <c r="C775" s="7" t="s">
        <v>10015</v>
      </c>
      <c r="D775" s="7"/>
      <c r="E775" s="7" t="s">
        <v>327</v>
      </c>
      <c r="F775" s="6"/>
      <c r="G775" s="6"/>
    </row>
    <row r="776" spans="1:7" ht="240">
      <c r="A776" s="7" t="s">
        <v>9427</v>
      </c>
      <c r="B776" s="7" t="s">
        <v>10440</v>
      </c>
      <c r="C776" s="7" t="s">
        <v>9454</v>
      </c>
      <c r="D776" s="7" t="s">
        <v>10433</v>
      </c>
      <c r="E776" s="7" t="s">
        <v>2690</v>
      </c>
      <c r="F776" s="6"/>
      <c r="G776" s="6"/>
    </row>
    <row r="777" spans="1:7" ht="165">
      <c r="A777" s="7" t="s">
        <v>9427</v>
      </c>
      <c r="B777" s="7" t="s">
        <v>10441</v>
      </c>
      <c r="C777" s="7" t="s">
        <v>10442</v>
      </c>
      <c r="D777" s="7" t="s">
        <v>10443</v>
      </c>
      <c r="E777" s="7" t="s">
        <v>118</v>
      </c>
      <c r="F777" s="6"/>
      <c r="G777" s="6"/>
    </row>
    <row r="778" spans="1:7" ht="135">
      <c r="A778" s="7" t="s">
        <v>9427</v>
      </c>
      <c r="B778" s="7" t="s">
        <v>10444</v>
      </c>
      <c r="C778" s="7" t="s">
        <v>10445</v>
      </c>
      <c r="D778" s="7" t="s">
        <v>10446</v>
      </c>
      <c r="E778" s="7" t="s">
        <v>118</v>
      </c>
      <c r="F778" s="6"/>
      <c r="G778" s="6"/>
    </row>
    <row r="779" spans="1:7" ht="135">
      <c r="A779" s="7" t="s">
        <v>9427</v>
      </c>
      <c r="B779" s="7" t="s">
        <v>10447</v>
      </c>
      <c r="C779" s="7" t="s">
        <v>10448</v>
      </c>
      <c r="D779" s="7" t="s">
        <v>10449</v>
      </c>
      <c r="E779" s="7" t="s">
        <v>118</v>
      </c>
      <c r="F779" s="6"/>
      <c r="G779" s="6"/>
    </row>
    <row r="780" spans="1:7" ht="135">
      <c r="A780" s="7" t="s">
        <v>9427</v>
      </c>
      <c r="B780" s="7" t="s">
        <v>10450</v>
      </c>
      <c r="C780" s="7" t="s">
        <v>10445</v>
      </c>
      <c r="D780" s="7" t="s">
        <v>10451</v>
      </c>
      <c r="E780" s="7" t="s">
        <v>118</v>
      </c>
      <c r="F780" s="6"/>
      <c r="G780" s="6"/>
    </row>
    <row r="781" spans="1:7" ht="240">
      <c r="A781" s="7" t="s">
        <v>9427</v>
      </c>
      <c r="B781" s="7" t="s">
        <v>10452</v>
      </c>
      <c r="C781" s="7" t="s">
        <v>9223</v>
      </c>
      <c r="D781" s="7" t="s">
        <v>10453</v>
      </c>
      <c r="E781" s="7" t="s">
        <v>10454</v>
      </c>
      <c r="F781" s="6"/>
      <c r="G781" s="6"/>
    </row>
    <row r="782" spans="1:7" ht="409.5">
      <c r="A782" s="7" t="s">
        <v>9427</v>
      </c>
      <c r="B782" s="7" t="s">
        <v>10455</v>
      </c>
      <c r="C782" s="7" t="s">
        <v>10456</v>
      </c>
      <c r="D782" s="7" t="s">
        <v>10457</v>
      </c>
      <c r="E782" s="7" t="s">
        <v>10458</v>
      </c>
      <c r="F782" s="6"/>
      <c r="G782" s="6"/>
    </row>
    <row r="783" spans="1:7" ht="135">
      <c r="A783" s="7" t="s">
        <v>9427</v>
      </c>
      <c r="B783" s="7" t="s">
        <v>10459</v>
      </c>
      <c r="C783" s="7" t="s">
        <v>10448</v>
      </c>
      <c r="D783" s="7" t="s">
        <v>10460</v>
      </c>
      <c r="E783" s="7" t="s">
        <v>118</v>
      </c>
      <c r="F783" s="6"/>
      <c r="G783" s="6"/>
    </row>
    <row r="784" spans="1:7" ht="120">
      <c r="A784" s="7" t="s">
        <v>9427</v>
      </c>
      <c r="B784" s="7" t="s">
        <v>10461</v>
      </c>
      <c r="C784" s="7" t="s">
        <v>9119</v>
      </c>
      <c r="D784" s="7" t="s">
        <v>10433</v>
      </c>
      <c r="E784" s="7" t="s">
        <v>1347</v>
      </c>
      <c r="F784" s="6"/>
      <c r="G784" s="6"/>
    </row>
    <row r="785" spans="1:7" ht="120">
      <c r="A785" s="7" t="s">
        <v>9427</v>
      </c>
      <c r="B785" s="7" t="s">
        <v>10461</v>
      </c>
      <c r="C785" s="7" t="s">
        <v>9119</v>
      </c>
      <c r="D785" s="7" t="s">
        <v>10433</v>
      </c>
      <c r="E785" s="7" t="s">
        <v>1347</v>
      </c>
      <c r="F785" s="6"/>
      <c r="G785" s="6"/>
    </row>
    <row r="786" spans="1:7" ht="135">
      <c r="A786" s="7" t="s">
        <v>9427</v>
      </c>
      <c r="B786" s="7" t="s">
        <v>10462</v>
      </c>
      <c r="C786" s="7" t="s">
        <v>9526</v>
      </c>
      <c r="D786" s="7" t="s">
        <v>10463</v>
      </c>
      <c r="E786" s="7" t="s">
        <v>118</v>
      </c>
      <c r="F786" s="6"/>
      <c r="G786" s="6"/>
    </row>
    <row r="787" spans="1:7" ht="240">
      <c r="A787" s="7" t="s">
        <v>9427</v>
      </c>
      <c r="B787" s="7" t="s">
        <v>10464</v>
      </c>
      <c r="C787" s="7" t="s">
        <v>10329</v>
      </c>
      <c r="D787" s="7" t="s">
        <v>10433</v>
      </c>
      <c r="E787" s="7" t="s">
        <v>2690</v>
      </c>
      <c r="F787" s="6"/>
      <c r="G787" s="6"/>
    </row>
    <row r="788" spans="1:7" ht="240">
      <c r="A788" s="7" t="s">
        <v>9427</v>
      </c>
      <c r="B788" s="7" t="s">
        <v>10464</v>
      </c>
      <c r="C788" s="7" t="s">
        <v>9454</v>
      </c>
      <c r="D788" s="7" t="s">
        <v>10433</v>
      </c>
      <c r="E788" s="7" t="s">
        <v>2690</v>
      </c>
      <c r="F788" s="6"/>
      <c r="G788" s="6"/>
    </row>
    <row r="789" spans="1:7" ht="240">
      <c r="A789" s="7" t="s">
        <v>9427</v>
      </c>
      <c r="B789" s="7" t="s">
        <v>10465</v>
      </c>
      <c r="C789" s="7" t="s">
        <v>10445</v>
      </c>
      <c r="D789" s="7" t="s">
        <v>10466</v>
      </c>
      <c r="E789" s="7" t="s">
        <v>2690</v>
      </c>
      <c r="F789" s="6"/>
      <c r="G789" s="6"/>
    </row>
    <row r="790" spans="1:7" ht="240">
      <c r="A790" s="7" t="s">
        <v>8623</v>
      </c>
      <c r="B790" s="7" t="s">
        <v>10467</v>
      </c>
      <c r="C790" s="7" t="s">
        <v>9449</v>
      </c>
      <c r="D790" s="7" t="s">
        <v>10468</v>
      </c>
      <c r="E790" s="7" t="s">
        <v>10336</v>
      </c>
      <c r="F790" s="6"/>
      <c r="G790" s="6"/>
    </row>
    <row r="791" spans="1:7" ht="135">
      <c r="A791" s="7" t="s">
        <v>9427</v>
      </c>
      <c r="B791" s="7" t="s">
        <v>10469</v>
      </c>
      <c r="C791" s="7" t="s">
        <v>10448</v>
      </c>
      <c r="D791" s="7" t="s">
        <v>10470</v>
      </c>
      <c r="E791" s="7" t="s">
        <v>118</v>
      </c>
      <c r="F791" s="6"/>
      <c r="G791" s="6"/>
    </row>
    <row r="792" spans="1:7" ht="135">
      <c r="A792" s="7" t="s">
        <v>9427</v>
      </c>
      <c r="B792" s="7" t="s">
        <v>10471</v>
      </c>
      <c r="C792" s="7" t="s">
        <v>10445</v>
      </c>
      <c r="D792" s="7" t="s">
        <v>10472</v>
      </c>
      <c r="E792" s="7" t="s">
        <v>118</v>
      </c>
      <c r="F792" s="6"/>
      <c r="G792" s="6"/>
    </row>
    <row r="793" spans="1:7" ht="135">
      <c r="A793" s="7" t="s">
        <v>9427</v>
      </c>
      <c r="B793" s="7" t="s">
        <v>10473</v>
      </c>
      <c r="C793" s="7" t="s">
        <v>10474</v>
      </c>
      <c r="D793" s="7" t="s">
        <v>10475</v>
      </c>
      <c r="E793" s="7" t="s">
        <v>118</v>
      </c>
      <c r="F793" s="6"/>
      <c r="G793" s="6"/>
    </row>
    <row r="794" spans="1:7" ht="255">
      <c r="A794" s="7" t="s">
        <v>9427</v>
      </c>
      <c r="B794" s="7" t="s">
        <v>10476</v>
      </c>
      <c r="C794" s="7" t="s">
        <v>9432</v>
      </c>
      <c r="D794" s="7" t="s">
        <v>10433</v>
      </c>
      <c r="E794" s="7" t="s">
        <v>415</v>
      </c>
      <c r="F794" s="6"/>
      <c r="G794" s="6"/>
    </row>
    <row r="795" spans="1:7" ht="135">
      <c r="A795" s="7" t="s">
        <v>9427</v>
      </c>
      <c r="B795" s="7" t="s">
        <v>10477</v>
      </c>
      <c r="C795" s="7" t="s">
        <v>10478</v>
      </c>
      <c r="D795" s="7" t="s">
        <v>10479</v>
      </c>
      <c r="E795" s="7" t="s">
        <v>118</v>
      </c>
      <c r="F795" s="6"/>
      <c r="G795" s="6"/>
    </row>
    <row r="796" spans="1:7" ht="150">
      <c r="A796" s="7" t="s">
        <v>9427</v>
      </c>
      <c r="B796" s="7" t="s">
        <v>10480</v>
      </c>
      <c r="C796" s="7" t="s">
        <v>10481</v>
      </c>
      <c r="D796" s="7" t="s">
        <v>10433</v>
      </c>
      <c r="E796" s="7" t="s">
        <v>118</v>
      </c>
      <c r="F796" s="6"/>
      <c r="G796" s="6"/>
    </row>
    <row r="797" spans="1:7" ht="135">
      <c r="A797" s="7" t="s">
        <v>9427</v>
      </c>
      <c r="B797" s="7" t="s">
        <v>10482</v>
      </c>
      <c r="C797" s="7" t="s">
        <v>9164</v>
      </c>
      <c r="D797" s="7" t="s">
        <v>10483</v>
      </c>
      <c r="E797" s="7" t="s">
        <v>118</v>
      </c>
      <c r="F797" s="6"/>
      <c r="G797" s="6"/>
    </row>
    <row r="798" spans="1:7" ht="150">
      <c r="A798" s="7" t="s">
        <v>9427</v>
      </c>
      <c r="B798" s="7" t="s">
        <v>10484</v>
      </c>
      <c r="C798" s="7" t="s">
        <v>10485</v>
      </c>
      <c r="D798" s="7" t="s">
        <v>10486</v>
      </c>
      <c r="E798" s="7" t="s">
        <v>118</v>
      </c>
      <c r="F798" s="6"/>
      <c r="G798" s="6"/>
    </row>
    <row r="799" spans="1:7" ht="135">
      <c r="A799" s="7" t="s">
        <v>9427</v>
      </c>
      <c r="B799" s="7" t="s">
        <v>10487</v>
      </c>
      <c r="C799" s="7" t="s">
        <v>9292</v>
      </c>
      <c r="D799" s="7" t="s">
        <v>10486</v>
      </c>
      <c r="E799" s="7" t="s">
        <v>118</v>
      </c>
      <c r="F799" s="6"/>
      <c r="G799" s="6"/>
    </row>
    <row r="800" spans="1:7" ht="240">
      <c r="A800" s="7" t="s">
        <v>9427</v>
      </c>
      <c r="B800" s="7" t="s">
        <v>10488</v>
      </c>
      <c r="C800" s="7" t="s">
        <v>10489</v>
      </c>
      <c r="D800" s="7" t="s">
        <v>10490</v>
      </c>
      <c r="E800" s="7" t="s">
        <v>10435</v>
      </c>
      <c r="F800" s="6"/>
      <c r="G800" s="6"/>
    </row>
    <row r="801" spans="1:7" ht="240">
      <c r="A801" s="7" t="s">
        <v>9427</v>
      </c>
      <c r="B801" s="7" t="s">
        <v>10491</v>
      </c>
      <c r="C801" s="7" t="s">
        <v>9708</v>
      </c>
      <c r="D801" s="7" t="s">
        <v>10433</v>
      </c>
      <c r="E801" s="7" t="s">
        <v>10492</v>
      </c>
      <c r="F801" s="6"/>
      <c r="G801" s="6"/>
    </row>
    <row r="802" spans="1:7" ht="240">
      <c r="A802" s="7" t="s">
        <v>9427</v>
      </c>
      <c r="B802" s="7" t="s">
        <v>10493</v>
      </c>
      <c r="C802" s="7" t="s">
        <v>9193</v>
      </c>
      <c r="D802" s="7" t="s">
        <v>10433</v>
      </c>
      <c r="E802" s="7" t="s">
        <v>10435</v>
      </c>
      <c r="F802" s="6"/>
      <c r="G802" s="6"/>
    </row>
    <row r="803" spans="1:7" ht="240">
      <c r="A803" s="7" t="s">
        <v>9427</v>
      </c>
      <c r="B803" s="7" t="s">
        <v>10494</v>
      </c>
      <c r="C803" s="7" t="s">
        <v>10495</v>
      </c>
      <c r="D803" s="7" t="s">
        <v>10433</v>
      </c>
      <c r="E803" s="7" t="s">
        <v>10435</v>
      </c>
      <c r="F803" s="6"/>
      <c r="G803" s="6"/>
    </row>
    <row r="804" spans="1:7" ht="240">
      <c r="A804" s="7" t="s">
        <v>9427</v>
      </c>
      <c r="B804" s="7" t="s">
        <v>10496</v>
      </c>
      <c r="C804" s="7" t="s">
        <v>9274</v>
      </c>
      <c r="D804" s="7" t="s">
        <v>10497</v>
      </c>
      <c r="E804" s="7" t="s">
        <v>10435</v>
      </c>
      <c r="F804" s="6"/>
      <c r="G804" s="6"/>
    </row>
    <row r="805" spans="1:7" ht="240">
      <c r="A805" s="7" t="s">
        <v>9427</v>
      </c>
      <c r="B805" s="7" t="s">
        <v>10498</v>
      </c>
      <c r="C805" s="7" t="s">
        <v>10499</v>
      </c>
      <c r="D805" s="7" t="s">
        <v>10433</v>
      </c>
      <c r="E805" s="7" t="s">
        <v>2690</v>
      </c>
      <c r="F805" s="6"/>
      <c r="G805" s="6"/>
    </row>
    <row r="806" spans="1:7" ht="240">
      <c r="A806" s="7" t="s">
        <v>9427</v>
      </c>
      <c r="B806" s="7" t="s">
        <v>10500</v>
      </c>
      <c r="C806" s="7" t="s">
        <v>9372</v>
      </c>
      <c r="D806" s="7" t="s">
        <v>10501</v>
      </c>
      <c r="E806" s="7" t="s">
        <v>10435</v>
      </c>
      <c r="F806" s="6"/>
      <c r="G806" s="6"/>
    </row>
    <row r="807" spans="1:7" ht="240">
      <c r="A807" s="7" t="s">
        <v>9427</v>
      </c>
      <c r="B807" s="7" t="s">
        <v>10502</v>
      </c>
      <c r="C807" s="7" t="s">
        <v>10503</v>
      </c>
      <c r="D807" s="7" t="s">
        <v>10433</v>
      </c>
      <c r="E807" s="7" t="s">
        <v>10435</v>
      </c>
      <c r="F807" s="6"/>
      <c r="G807" s="6"/>
    </row>
    <row r="808" spans="1:7" ht="240">
      <c r="A808" s="7" t="s">
        <v>9427</v>
      </c>
      <c r="B808" s="7" t="s">
        <v>10504</v>
      </c>
      <c r="C808" s="7" t="s">
        <v>10505</v>
      </c>
      <c r="D808" s="7" t="s">
        <v>10506</v>
      </c>
      <c r="E808" s="7" t="s">
        <v>10435</v>
      </c>
      <c r="F808" s="6"/>
      <c r="G808" s="6"/>
    </row>
    <row r="809" spans="1:7" ht="240">
      <c r="A809" s="7" t="s">
        <v>9427</v>
      </c>
      <c r="B809" s="7" t="s">
        <v>10507</v>
      </c>
      <c r="C809" s="7" t="s">
        <v>10508</v>
      </c>
      <c r="D809" s="7" t="s">
        <v>10433</v>
      </c>
      <c r="E809" s="7" t="s">
        <v>10435</v>
      </c>
      <c r="F809" s="6"/>
      <c r="G809" s="6"/>
    </row>
    <row r="810" spans="1:7" ht="240">
      <c r="A810" s="7" t="s">
        <v>9427</v>
      </c>
      <c r="B810" s="7" t="s">
        <v>10509</v>
      </c>
      <c r="C810" s="7" t="s">
        <v>10510</v>
      </c>
      <c r="D810" s="7" t="s">
        <v>10511</v>
      </c>
      <c r="E810" s="7" t="s">
        <v>10435</v>
      </c>
      <c r="F810" s="6"/>
      <c r="G810" s="6"/>
    </row>
    <row r="811" spans="1:7" ht="135">
      <c r="A811" s="7" t="s">
        <v>9427</v>
      </c>
      <c r="B811" s="7" t="s">
        <v>10512</v>
      </c>
      <c r="C811" s="7" t="s">
        <v>9250</v>
      </c>
      <c r="D811" s="7" t="s">
        <v>10513</v>
      </c>
      <c r="E811" s="7" t="s">
        <v>118</v>
      </c>
      <c r="F811" s="6"/>
      <c r="G811" s="6"/>
    </row>
    <row r="812" spans="1:7" ht="135">
      <c r="A812" s="7" t="s">
        <v>9427</v>
      </c>
      <c r="B812" s="7" t="s">
        <v>10514</v>
      </c>
      <c r="C812" s="7" t="s">
        <v>10448</v>
      </c>
      <c r="D812" s="7" t="s">
        <v>10515</v>
      </c>
      <c r="E812" s="7" t="s">
        <v>118</v>
      </c>
      <c r="F812" s="6"/>
      <c r="G812" s="6"/>
    </row>
    <row r="813" spans="1:7" ht="135">
      <c r="A813" s="7" t="s">
        <v>9427</v>
      </c>
      <c r="B813" s="7" t="s">
        <v>10516</v>
      </c>
      <c r="C813" s="7" t="s">
        <v>10517</v>
      </c>
      <c r="D813" s="7" t="s">
        <v>10433</v>
      </c>
      <c r="E813" s="7" t="s">
        <v>118</v>
      </c>
      <c r="F813" s="6"/>
      <c r="G813" s="6"/>
    </row>
    <row r="814" spans="1:7" ht="240">
      <c r="A814" s="7" t="s">
        <v>9427</v>
      </c>
      <c r="B814" s="7" t="s">
        <v>10518</v>
      </c>
      <c r="C814" s="7" t="s">
        <v>9454</v>
      </c>
      <c r="D814" s="7" t="s">
        <v>10433</v>
      </c>
      <c r="E814" s="7" t="s">
        <v>2690</v>
      </c>
      <c r="F814" s="6"/>
      <c r="G814" s="6"/>
    </row>
    <row r="815" spans="1:7" ht="240">
      <c r="A815" s="7" t="s">
        <v>9427</v>
      </c>
      <c r="B815" s="7" t="s">
        <v>10519</v>
      </c>
      <c r="C815" s="7" t="s">
        <v>10329</v>
      </c>
      <c r="D815" s="7" t="s">
        <v>10433</v>
      </c>
      <c r="E815" s="7" t="s">
        <v>2690</v>
      </c>
      <c r="F815" s="6"/>
      <c r="G815" s="6"/>
    </row>
    <row r="816" spans="1:7" ht="135">
      <c r="A816" s="7" t="s">
        <v>8623</v>
      </c>
      <c r="B816" s="7" t="s">
        <v>10520</v>
      </c>
      <c r="C816" s="7" t="s">
        <v>8633</v>
      </c>
      <c r="D816" s="7" t="s">
        <v>10521</v>
      </c>
      <c r="E816" s="7" t="s">
        <v>8635</v>
      </c>
      <c r="F816" s="6"/>
      <c r="G816" s="6"/>
    </row>
    <row r="817" spans="1:7" ht="240">
      <c r="A817" s="7" t="s">
        <v>8623</v>
      </c>
      <c r="B817" s="7" t="s">
        <v>10522</v>
      </c>
      <c r="C817" s="7" t="s">
        <v>9158</v>
      </c>
      <c r="D817" s="7"/>
      <c r="E817" s="7" t="s">
        <v>2690</v>
      </c>
      <c r="F817" s="6"/>
      <c r="G817" s="6"/>
    </row>
    <row r="818" spans="1:7" ht="240">
      <c r="A818" s="7" t="s">
        <v>8623</v>
      </c>
      <c r="B818" s="7" t="s">
        <v>10523</v>
      </c>
      <c r="C818" s="7" t="s">
        <v>9158</v>
      </c>
      <c r="D818" s="7"/>
      <c r="E818" s="7" t="s">
        <v>2690</v>
      </c>
      <c r="F818" s="6"/>
      <c r="G818" s="6"/>
    </row>
    <row r="819" spans="1:7" ht="240">
      <c r="A819" s="7" t="s">
        <v>8623</v>
      </c>
      <c r="B819" s="7" t="s">
        <v>10524</v>
      </c>
      <c r="C819" s="7" t="s">
        <v>9158</v>
      </c>
      <c r="D819" s="7"/>
      <c r="E819" s="7" t="s">
        <v>2690</v>
      </c>
      <c r="F819" s="6"/>
      <c r="G819" s="6"/>
    </row>
    <row r="820" spans="1:7" ht="240">
      <c r="A820" s="7" t="s">
        <v>8623</v>
      </c>
      <c r="B820" s="7" t="s">
        <v>10525</v>
      </c>
      <c r="C820" s="7" t="s">
        <v>9158</v>
      </c>
      <c r="D820" s="7"/>
      <c r="E820" s="7" t="s">
        <v>2690</v>
      </c>
      <c r="F820" s="6"/>
      <c r="G820" s="6"/>
    </row>
    <row r="821" spans="1:7" ht="240">
      <c r="A821" s="7" t="s">
        <v>8623</v>
      </c>
      <c r="B821" s="7" t="s">
        <v>10526</v>
      </c>
      <c r="C821" s="7" t="s">
        <v>9158</v>
      </c>
      <c r="D821" s="7"/>
      <c r="E821" s="7" t="s">
        <v>2690</v>
      </c>
      <c r="F821" s="6"/>
      <c r="G821" s="6"/>
    </row>
    <row r="822" spans="1:7" ht="240">
      <c r="A822" s="7" t="s">
        <v>8623</v>
      </c>
      <c r="B822" s="7" t="s">
        <v>10527</v>
      </c>
      <c r="C822" s="7" t="s">
        <v>9434</v>
      </c>
      <c r="D822" s="7" t="s">
        <v>10528</v>
      </c>
      <c r="E822" s="7" t="s">
        <v>2690</v>
      </c>
      <c r="F822" s="6"/>
      <c r="G822" s="6"/>
    </row>
    <row r="823" spans="1:7" ht="240">
      <c r="A823" s="7" t="s">
        <v>8623</v>
      </c>
      <c r="B823" s="7" t="s">
        <v>10529</v>
      </c>
      <c r="C823" s="7" t="s">
        <v>9434</v>
      </c>
      <c r="D823" s="7" t="s">
        <v>9499</v>
      </c>
      <c r="E823" s="7" t="s">
        <v>2690</v>
      </c>
      <c r="F823" s="6"/>
      <c r="G823" s="6"/>
    </row>
    <row r="824" spans="1:7" ht="240">
      <c r="A824" s="7" t="s">
        <v>8623</v>
      </c>
      <c r="B824" s="7" t="s">
        <v>10530</v>
      </c>
      <c r="C824" s="7" t="s">
        <v>10531</v>
      </c>
      <c r="D824" s="7" t="s">
        <v>8708</v>
      </c>
      <c r="E824" s="7" t="s">
        <v>2690</v>
      </c>
      <c r="F824" s="6"/>
      <c r="G824" s="6"/>
    </row>
    <row r="825" spans="1:7" ht="240">
      <c r="A825" s="7" t="s">
        <v>8623</v>
      </c>
      <c r="B825" s="7" t="s">
        <v>10532</v>
      </c>
      <c r="C825" s="7" t="s">
        <v>9173</v>
      </c>
      <c r="D825" s="7" t="s">
        <v>10533</v>
      </c>
      <c r="E825" s="7" t="s">
        <v>2690</v>
      </c>
      <c r="F825" s="6"/>
      <c r="G825" s="6"/>
    </row>
    <row r="826" spans="1:7" ht="240">
      <c r="A826" s="7" t="s">
        <v>8623</v>
      </c>
      <c r="B826" s="7" t="s">
        <v>10534</v>
      </c>
      <c r="C826" s="7" t="s">
        <v>9179</v>
      </c>
      <c r="D826" s="7" t="s">
        <v>10535</v>
      </c>
      <c r="E826" s="7" t="s">
        <v>2690</v>
      </c>
      <c r="F826" s="6"/>
      <c r="G826" s="6"/>
    </row>
    <row r="827" spans="1:7" ht="240">
      <c r="A827" s="7" t="s">
        <v>8623</v>
      </c>
      <c r="B827" s="7" t="s">
        <v>10536</v>
      </c>
      <c r="C827" s="7" t="s">
        <v>9179</v>
      </c>
      <c r="D827" s="7" t="s">
        <v>10537</v>
      </c>
      <c r="E827" s="7" t="s">
        <v>2690</v>
      </c>
      <c r="F827" s="6"/>
      <c r="G827" s="6"/>
    </row>
    <row r="828" spans="1:7" ht="240">
      <c r="A828" s="7" t="s">
        <v>8623</v>
      </c>
      <c r="B828" s="7" t="s">
        <v>10538</v>
      </c>
      <c r="C828" s="7" t="s">
        <v>9223</v>
      </c>
      <c r="D828" s="7" t="s">
        <v>10539</v>
      </c>
      <c r="E828" s="7" t="s">
        <v>2690</v>
      </c>
      <c r="F828" s="6"/>
      <c r="G828" s="6"/>
    </row>
    <row r="829" spans="1:7" ht="240">
      <c r="A829" s="7" t="s">
        <v>8623</v>
      </c>
      <c r="B829" s="7" t="s">
        <v>10540</v>
      </c>
      <c r="C829" s="7" t="s">
        <v>9230</v>
      </c>
      <c r="D829" s="7" t="s">
        <v>9659</v>
      </c>
      <c r="E829" s="7" t="s">
        <v>2690</v>
      </c>
      <c r="F829" s="6"/>
      <c r="G829" s="6"/>
    </row>
    <row r="830" spans="1:7" ht="240">
      <c r="A830" s="7" t="s">
        <v>8623</v>
      </c>
      <c r="B830" s="7" t="s">
        <v>10541</v>
      </c>
      <c r="C830" s="7" t="s">
        <v>10320</v>
      </c>
      <c r="D830" s="7" t="s">
        <v>10542</v>
      </c>
      <c r="E830" s="7" t="s">
        <v>2690</v>
      </c>
      <c r="F830" s="6"/>
      <c r="G830" s="6"/>
    </row>
    <row r="831" spans="1:7" ht="240">
      <c r="A831" s="7" t="s">
        <v>8623</v>
      </c>
      <c r="B831" s="7" t="s">
        <v>10543</v>
      </c>
      <c r="C831" s="7" t="s">
        <v>10544</v>
      </c>
      <c r="D831" s="7" t="s">
        <v>10545</v>
      </c>
      <c r="E831" s="7" t="s">
        <v>2690</v>
      </c>
      <c r="F831" s="6"/>
      <c r="G831" s="6"/>
    </row>
    <row r="832" spans="1:7" ht="240">
      <c r="A832" s="7" t="s">
        <v>8623</v>
      </c>
      <c r="B832" s="7" t="s">
        <v>10546</v>
      </c>
      <c r="C832" s="7" t="s">
        <v>8936</v>
      </c>
      <c r="D832" s="7" t="s">
        <v>10547</v>
      </c>
      <c r="E832" s="7" t="s">
        <v>2690</v>
      </c>
      <c r="F832" s="6"/>
      <c r="G832" s="6"/>
    </row>
    <row r="833" spans="1:7" ht="240">
      <c r="A833" s="7" t="s">
        <v>8623</v>
      </c>
      <c r="B833" s="7" t="s">
        <v>10548</v>
      </c>
      <c r="C833" s="7" t="s">
        <v>8957</v>
      </c>
      <c r="D833" s="7" t="s">
        <v>10549</v>
      </c>
      <c r="E833" s="7" t="s">
        <v>2690</v>
      </c>
      <c r="F833" s="6"/>
      <c r="G833" s="6"/>
    </row>
    <row r="834" spans="1:7" ht="240">
      <c r="A834" s="7" t="s">
        <v>8623</v>
      </c>
      <c r="B834" s="7" t="s">
        <v>10550</v>
      </c>
      <c r="C834" s="7" t="s">
        <v>9434</v>
      </c>
      <c r="D834" s="7" t="s">
        <v>10551</v>
      </c>
      <c r="E834" s="7" t="s">
        <v>2690</v>
      </c>
      <c r="F834" s="6"/>
      <c r="G834" s="6"/>
    </row>
    <row r="835" spans="1:7" ht="240">
      <c r="A835" s="7" t="s">
        <v>8623</v>
      </c>
      <c r="B835" s="7" t="s">
        <v>10550</v>
      </c>
      <c r="C835" s="7" t="s">
        <v>8966</v>
      </c>
      <c r="D835" s="7" t="s">
        <v>10552</v>
      </c>
      <c r="E835" s="7" t="s">
        <v>2690</v>
      </c>
      <c r="F835" s="6"/>
      <c r="G835" s="6"/>
    </row>
    <row r="836" spans="1:7" ht="240">
      <c r="A836" s="7" t="s">
        <v>8623</v>
      </c>
      <c r="B836" s="7" t="s">
        <v>10553</v>
      </c>
      <c r="C836" s="7" t="s">
        <v>8912</v>
      </c>
      <c r="D836" s="7" t="s">
        <v>10554</v>
      </c>
      <c r="E836" s="7" t="s">
        <v>2690</v>
      </c>
      <c r="F836" s="6"/>
      <c r="G836" s="6"/>
    </row>
    <row r="837" spans="1:7" ht="240">
      <c r="A837" s="7" t="s">
        <v>8623</v>
      </c>
      <c r="B837" s="7" t="s">
        <v>10555</v>
      </c>
      <c r="C837" s="7" t="s">
        <v>9434</v>
      </c>
      <c r="D837" s="7"/>
      <c r="E837" s="7" t="s">
        <v>2690</v>
      </c>
      <c r="F837" s="6"/>
      <c r="G837" s="6"/>
    </row>
    <row r="838" spans="1:7" ht="240">
      <c r="A838" s="7" t="s">
        <v>8623</v>
      </c>
      <c r="B838" s="7" t="s">
        <v>10556</v>
      </c>
      <c r="C838" s="7" t="s">
        <v>9223</v>
      </c>
      <c r="D838" s="7" t="s">
        <v>10557</v>
      </c>
      <c r="E838" s="7" t="s">
        <v>2690</v>
      </c>
      <c r="F838" s="6"/>
      <c r="G838" s="6"/>
    </row>
    <row r="839" spans="1:7" ht="240">
      <c r="A839" s="7" t="s">
        <v>8623</v>
      </c>
      <c r="B839" s="7" t="s">
        <v>10558</v>
      </c>
      <c r="C839" s="7" t="s">
        <v>10559</v>
      </c>
      <c r="D839" s="7" t="s">
        <v>10560</v>
      </c>
      <c r="E839" s="7" t="s">
        <v>2690</v>
      </c>
      <c r="F839" s="6"/>
      <c r="G839" s="6"/>
    </row>
    <row r="840" spans="1:7" ht="240">
      <c r="A840" s="7" t="s">
        <v>8623</v>
      </c>
      <c r="B840" s="7" t="s">
        <v>10561</v>
      </c>
      <c r="C840" s="7" t="s">
        <v>9170</v>
      </c>
      <c r="D840" s="7" t="s">
        <v>10562</v>
      </c>
      <c r="E840" s="7" t="s">
        <v>2690</v>
      </c>
      <c r="F840" s="6"/>
      <c r="G840" s="6"/>
    </row>
    <row r="841" spans="1:7" ht="240">
      <c r="A841" s="7" t="s">
        <v>8623</v>
      </c>
      <c r="B841" s="7" t="s">
        <v>10563</v>
      </c>
      <c r="C841" s="7" t="s">
        <v>9179</v>
      </c>
      <c r="D841" s="7" t="s">
        <v>10564</v>
      </c>
      <c r="E841" s="7" t="s">
        <v>2690</v>
      </c>
      <c r="F841" s="6"/>
      <c r="G841" s="6"/>
    </row>
    <row r="842" spans="1:7" ht="240">
      <c r="A842" s="7" t="s">
        <v>8623</v>
      </c>
      <c r="B842" s="7" t="s">
        <v>10565</v>
      </c>
      <c r="C842" s="7" t="s">
        <v>9223</v>
      </c>
      <c r="D842" s="7" t="s">
        <v>10566</v>
      </c>
      <c r="E842" s="7" t="s">
        <v>2690</v>
      </c>
      <c r="F842" s="6"/>
      <c r="G842" s="6"/>
    </row>
    <row r="843" spans="1:7" ht="240">
      <c r="A843" s="7" t="s">
        <v>8623</v>
      </c>
      <c r="B843" s="7" t="s">
        <v>10567</v>
      </c>
      <c r="C843" s="7" t="s">
        <v>9096</v>
      </c>
      <c r="D843" s="7" t="s">
        <v>10568</v>
      </c>
      <c r="E843" s="7" t="s">
        <v>2690</v>
      </c>
      <c r="F843" s="6"/>
      <c r="G843" s="6"/>
    </row>
    <row r="844" spans="1:7" ht="240">
      <c r="A844" s="7" t="s">
        <v>8623</v>
      </c>
      <c r="B844" s="7" t="s">
        <v>10567</v>
      </c>
      <c r="C844" s="7" t="s">
        <v>9096</v>
      </c>
      <c r="D844" s="7" t="s">
        <v>10569</v>
      </c>
      <c r="E844" s="7" t="s">
        <v>2690</v>
      </c>
      <c r="F844" s="6"/>
      <c r="G844" s="6"/>
    </row>
    <row r="845" spans="1:7" ht="240">
      <c r="A845" s="7" t="s">
        <v>8623</v>
      </c>
      <c r="B845" s="7" t="s">
        <v>10570</v>
      </c>
      <c r="C845" s="7" t="s">
        <v>10571</v>
      </c>
      <c r="D845" s="7" t="s">
        <v>10572</v>
      </c>
      <c r="E845" s="7" t="s">
        <v>2690</v>
      </c>
      <c r="F845" s="6"/>
      <c r="G845" s="6"/>
    </row>
    <row r="846" spans="1:7" ht="240">
      <c r="A846" s="7" t="s">
        <v>8623</v>
      </c>
      <c r="B846" s="7" t="s">
        <v>10573</v>
      </c>
      <c r="C846" s="7" t="s">
        <v>10574</v>
      </c>
      <c r="D846" s="7"/>
      <c r="E846" s="7" t="s">
        <v>2690</v>
      </c>
      <c r="F846" s="6"/>
      <c r="G846" s="6"/>
    </row>
    <row r="847" spans="1:7" ht="315">
      <c r="A847" s="7" t="s">
        <v>8623</v>
      </c>
      <c r="B847" s="7" t="s">
        <v>10575</v>
      </c>
      <c r="C847" s="7" t="s">
        <v>10576</v>
      </c>
      <c r="D847" s="7"/>
      <c r="E847" s="7" t="s">
        <v>258</v>
      </c>
      <c r="F847" s="6"/>
      <c r="G847" s="6"/>
    </row>
    <row r="848" spans="1:7" ht="240">
      <c r="A848" s="7" t="s">
        <v>8623</v>
      </c>
      <c r="B848" s="7" t="s">
        <v>10577</v>
      </c>
      <c r="C848" s="7" t="s">
        <v>10578</v>
      </c>
      <c r="D848" s="7" t="s">
        <v>10579</v>
      </c>
      <c r="E848" s="7" t="s">
        <v>10029</v>
      </c>
      <c r="F848" s="6"/>
      <c r="G848" s="6"/>
    </row>
    <row r="849" spans="1:7" ht="240">
      <c r="A849" s="7" t="s">
        <v>8623</v>
      </c>
      <c r="B849" s="7" t="s">
        <v>10580</v>
      </c>
      <c r="C849" s="7" t="s">
        <v>9253</v>
      </c>
      <c r="D849" s="7" t="s">
        <v>10581</v>
      </c>
      <c r="E849" s="7" t="s">
        <v>2690</v>
      </c>
      <c r="F849" s="6"/>
      <c r="G849" s="6"/>
    </row>
    <row r="850" spans="1:7" ht="240">
      <c r="A850" s="7" t="s">
        <v>8623</v>
      </c>
      <c r="B850" s="7" t="s">
        <v>10582</v>
      </c>
      <c r="C850" s="7" t="s">
        <v>9141</v>
      </c>
      <c r="D850" s="7" t="s">
        <v>10583</v>
      </c>
      <c r="E850" s="7" t="s">
        <v>2690</v>
      </c>
      <c r="F850" s="6"/>
      <c r="G850" s="6"/>
    </row>
    <row r="851" spans="1:7" ht="240">
      <c r="A851" s="7" t="s">
        <v>8623</v>
      </c>
      <c r="B851" s="7" t="s">
        <v>10582</v>
      </c>
      <c r="C851" s="7" t="s">
        <v>8966</v>
      </c>
      <c r="D851" s="7" t="s">
        <v>10584</v>
      </c>
      <c r="E851" s="7" t="s">
        <v>2690</v>
      </c>
      <c r="F851" s="6"/>
      <c r="G851" s="6"/>
    </row>
    <row r="852" spans="1:7" ht="240">
      <c r="A852" s="7" t="s">
        <v>8623</v>
      </c>
      <c r="B852" s="7" t="s">
        <v>10585</v>
      </c>
      <c r="C852" s="7" t="s">
        <v>10586</v>
      </c>
      <c r="D852" s="7" t="s">
        <v>10587</v>
      </c>
      <c r="E852" s="7" t="s">
        <v>2690</v>
      </c>
      <c r="F852" s="6"/>
      <c r="G852" s="6"/>
    </row>
    <row r="853" spans="1:7" ht="135">
      <c r="A853" s="7" t="s">
        <v>8623</v>
      </c>
      <c r="B853" s="7" t="s">
        <v>10588</v>
      </c>
      <c r="C853" s="7" t="s">
        <v>9292</v>
      </c>
      <c r="D853" s="7"/>
      <c r="E853" s="7" t="s">
        <v>118</v>
      </c>
      <c r="F853" s="6"/>
      <c r="G853" s="6"/>
    </row>
    <row r="854" spans="1:7" ht="165">
      <c r="A854" s="7" t="s">
        <v>8623</v>
      </c>
      <c r="B854" s="7" t="s">
        <v>10589</v>
      </c>
      <c r="C854" s="7" t="s">
        <v>9429</v>
      </c>
      <c r="D854" s="7"/>
      <c r="E854" s="7" t="s">
        <v>241</v>
      </c>
      <c r="F854" s="6"/>
      <c r="G854" s="6"/>
    </row>
    <row r="855" spans="1:7" ht="240">
      <c r="A855" s="7" t="s">
        <v>8623</v>
      </c>
      <c r="B855" s="7" t="s">
        <v>10590</v>
      </c>
      <c r="C855" s="7" t="s">
        <v>9158</v>
      </c>
      <c r="D855" s="7" t="s">
        <v>8687</v>
      </c>
      <c r="E855" s="7" t="s">
        <v>2690</v>
      </c>
      <c r="F855" s="6"/>
      <c r="G855" s="6"/>
    </row>
    <row r="856" spans="1:7" ht="150">
      <c r="A856" s="7" t="s">
        <v>9427</v>
      </c>
      <c r="B856" s="7" t="s">
        <v>10591</v>
      </c>
      <c r="C856" s="7" t="s">
        <v>10592</v>
      </c>
      <c r="D856" s="7" t="s">
        <v>10593</v>
      </c>
      <c r="E856" s="7" t="s">
        <v>118</v>
      </c>
      <c r="F856" s="6"/>
      <c r="G856" s="6"/>
    </row>
    <row r="857" spans="1:7" ht="135">
      <c r="A857" s="7" t="s">
        <v>9427</v>
      </c>
      <c r="B857" s="7" t="s">
        <v>10594</v>
      </c>
      <c r="C857" s="7" t="s">
        <v>10595</v>
      </c>
      <c r="D857" s="7" t="s">
        <v>10596</v>
      </c>
      <c r="E857" s="7" t="s">
        <v>118</v>
      </c>
      <c r="F857" s="6"/>
      <c r="G857" s="6"/>
    </row>
    <row r="858" spans="1:7" ht="135">
      <c r="A858" s="7" t="s">
        <v>9427</v>
      </c>
      <c r="B858" s="7" t="s">
        <v>10597</v>
      </c>
      <c r="C858" s="7" t="s">
        <v>10598</v>
      </c>
      <c r="D858" s="7" t="s">
        <v>10599</v>
      </c>
      <c r="E858" s="7" t="s">
        <v>118</v>
      </c>
      <c r="F858" s="6"/>
      <c r="G858" s="6"/>
    </row>
    <row r="859" spans="1:7" ht="135">
      <c r="A859" s="7" t="s">
        <v>9427</v>
      </c>
      <c r="B859" s="7" t="s">
        <v>10600</v>
      </c>
      <c r="C859" s="7" t="s">
        <v>10601</v>
      </c>
      <c r="D859" s="7" t="s">
        <v>10602</v>
      </c>
      <c r="E859" s="7" t="s">
        <v>118</v>
      </c>
      <c r="F859" s="6"/>
      <c r="G859" s="6"/>
    </row>
    <row r="860" spans="1:7" ht="150">
      <c r="A860" s="7" t="s">
        <v>9427</v>
      </c>
      <c r="B860" s="7" t="s">
        <v>10603</v>
      </c>
      <c r="C860" s="7" t="s">
        <v>10604</v>
      </c>
      <c r="D860" s="7" t="s">
        <v>10605</v>
      </c>
      <c r="E860" s="7" t="s">
        <v>118</v>
      </c>
      <c r="F860" s="6"/>
      <c r="G860" s="6"/>
    </row>
    <row r="861" spans="1:7" ht="150">
      <c r="A861" s="7" t="s">
        <v>9427</v>
      </c>
      <c r="B861" s="7" t="s">
        <v>10606</v>
      </c>
      <c r="C861" s="7" t="s">
        <v>10607</v>
      </c>
      <c r="D861" s="7" t="s">
        <v>10608</v>
      </c>
      <c r="E861" s="7" t="s">
        <v>118</v>
      </c>
      <c r="F861" s="6"/>
      <c r="G861" s="6"/>
    </row>
    <row r="862" spans="1:7" ht="135">
      <c r="A862" s="7" t="s">
        <v>9427</v>
      </c>
      <c r="B862" s="7" t="s">
        <v>10609</v>
      </c>
      <c r="C862" s="7" t="s">
        <v>10610</v>
      </c>
      <c r="D862" s="7" t="s">
        <v>10611</v>
      </c>
      <c r="E862" s="7" t="s">
        <v>118</v>
      </c>
      <c r="F862" s="6"/>
      <c r="G862" s="6"/>
    </row>
    <row r="863" spans="1:7" ht="135">
      <c r="A863" s="7" t="s">
        <v>9427</v>
      </c>
      <c r="B863" s="7" t="s">
        <v>10612</v>
      </c>
      <c r="C863" s="7" t="s">
        <v>10613</v>
      </c>
      <c r="D863" s="7" t="s">
        <v>10614</v>
      </c>
      <c r="E863" s="7" t="s">
        <v>118</v>
      </c>
      <c r="F863" s="6"/>
      <c r="G863" s="6"/>
    </row>
    <row r="864" spans="1:7" ht="135">
      <c r="A864" s="7" t="s">
        <v>9427</v>
      </c>
      <c r="B864" s="7" t="s">
        <v>10615</v>
      </c>
      <c r="C864" s="7" t="s">
        <v>10616</v>
      </c>
      <c r="D864" s="7" t="s">
        <v>10617</v>
      </c>
      <c r="E864" s="7" t="s">
        <v>118</v>
      </c>
      <c r="F864" s="6"/>
      <c r="G864" s="6"/>
    </row>
    <row r="865" spans="1:7" ht="135">
      <c r="A865" s="7" t="s">
        <v>9427</v>
      </c>
      <c r="B865" s="7" t="s">
        <v>10618</v>
      </c>
      <c r="C865" s="7" t="s">
        <v>10619</v>
      </c>
      <c r="D865" s="7" t="s">
        <v>10620</v>
      </c>
      <c r="E865" s="7" t="s">
        <v>118</v>
      </c>
      <c r="F865" s="6"/>
      <c r="G865" s="6"/>
    </row>
    <row r="866" spans="1:7" ht="150">
      <c r="A866" s="7" t="s">
        <v>9427</v>
      </c>
      <c r="B866" s="7" t="s">
        <v>10621</v>
      </c>
      <c r="C866" s="7" t="s">
        <v>10622</v>
      </c>
      <c r="D866" s="7" t="s">
        <v>10623</v>
      </c>
      <c r="E866" s="7" t="s">
        <v>118</v>
      </c>
      <c r="F866" s="6"/>
      <c r="G866" s="6"/>
    </row>
    <row r="867" spans="1:7" ht="150">
      <c r="A867" s="7" t="s">
        <v>9427</v>
      </c>
      <c r="B867" s="7" t="s">
        <v>10624</v>
      </c>
      <c r="C867" s="7" t="s">
        <v>10625</v>
      </c>
      <c r="D867" s="7" t="s">
        <v>10626</v>
      </c>
      <c r="E867" s="7" t="s">
        <v>118</v>
      </c>
      <c r="F867" s="6"/>
      <c r="G867" s="6"/>
    </row>
    <row r="868" spans="1:7" ht="150">
      <c r="A868" s="7" t="s">
        <v>9427</v>
      </c>
      <c r="B868" s="7" t="s">
        <v>10627</v>
      </c>
      <c r="C868" s="7" t="s">
        <v>10628</v>
      </c>
      <c r="D868" s="7" t="s">
        <v>10629</v>
      </c>
      <c r="E868" s="7" t="s">
        <v>118</v>
      </c>
      <c r="F868" s="6"/>
      <c r="G868" s="6"/>
    </row>
    <row r="869" spans="1:7" ht="135">
      <c r="A869" s="7" t="s">
        <v>9427</v>
      </c>
      <c r="B869" s="7" t="s">
        <v>10630</v>
      </c>
      <c r="C869" s="7" t="s">
        <v>10631</v>
      </c>
      <c r="D869" s="7" t="s">
        <v>10632</v>
      </c>
      <c r="E869" s="7" t="s">
        <v>118</v>
      </c>
      <c r="F869" s="6"/>
      <c r="G869" s="6"/>
    </row>
    <row r="870" spans="1:7" ht="135">
      <c r="A870" s="7" t="s">
        <v>9427</v>
      </c>
      <c r="B870" s="7" t="s">
        <v>10633</v>
      </c>
      <c r="C870" s="7" t="s">
        <v>10634</v>
      </c>
      <c r="D870" s="7" t="s">
        <v>10635</v>
      </c>
      <c r="E870" s="7" t="s">
        <v>118</v>
      </c>
      <c r="F870" s="6"/>
      <c r="G870" s="6"/>
    </row>
    <row r="871" spans="1:7" ht="150">
      <c r="A871" s="7" t="s">
        <v>9427</v>
      </c>
      <c r="B871" s="7" t="s">
        <v>10636</v>
      </c>
      <c r="C871" s="7" t="s">
        <v>10637</v>
      </c>
      <c r="D871" s="7" t="s">
        <v>10638</v>
      </c>
      <c r="E871" s="7" t="s">
        <v>118</v>
      </c>
      <c r="F871" s="6"/>
      <c r="G871" s="6"/>
    </row>
    <row r="872" spans="1:7" ht="150">
      <c r="A872" s="7" t="s">
        <v>9427</v>
      </c>
      <c r="B872" s="7" t="s">
        <v>10639</v>
      </c>
      <c r="C872" s="7" t="s">
        <v>10640</v>
      </c>
      <c r="D872" s="7" t="s">
        <v>10641</v>
      </c>
      <c r="E872" s="7" t="s">
        <v>118</v>
      </c>
      <c r="F872" s="6"/>
      <c r="G872" s="6"/>
    </row>
    <row r="873" spans="1:7" ht="135">
      <c r="A873" s="7" t="s">
        <v>9427</v>
      </c>
      <c r="B873" s="7" t="s">
        <v>10642</v>
      </c>
      <c r="C873" s="7" t="s">
        <v>10643</v>
      </c>
      <c r="D873" s="7" t="s">
        <v>10644</v>
      </c>
      <c r="E873" s="7" t="s">
        <v>118</v>
      </c>
      <c r="F873" s="6"/>
      <c r="G873" s="6"/>
    </row>
    <row r="874" spans="1:7" ht="150">
      <c r="A874" s="7" t="s">
        <v>9427</v>
      </c>
      <c r="B874" s="7" t="s">
        <v>10645</v>
      </c>
      <c r="C874" s="7" t="s">
        <v>10646</v>
      </c>
      <c r="D874" s="7" t="s">
        <v>10647</v>
      </c>
      <c r="E874" s="7" t="s">
        <v>118</v>
      </c>
      <c r="F874" s="6"/>
      <c r="G874" s="6"/>
    </row>
    <row r="875" spans="1:7" ht="135">
      <c r="A875" s="7" t="s">
        <v>9427</v>
      </c>
      <c r="B875" s="7" t="s">
        <v>10648</v>
      </c>
      <c r="C875" s="7" t="s">
        <v>10649</v>
      </c>
      <c r="D875" s="7" t="s">
        <v>10650</v>
      </c>
      <c r="E875" s="7" t="s">
        <v>118</v>
      </c>
      <c r="F875" s="6"/>
      <c r="G875" s="6"/>
    </row>
    <row r="876" spans="1:7" ht="135">
      <c r="A876" s="7" t="s">
        <v>9427</v>
      </c>
      <c r="B876" s="7" t="s">
        <v>10651</v>
      </c>
      <c r="C876" s="7" t="s">
        <v>10652</v>
      </c>
      <c r="D876" s="7" t="s">
        <v>10653</v>
      </c>
      <c r="E876" s="7" t="s">
        <v>118</v>
      </c>
      <c r="F876" s="6"/>
      <c r="G876" s="6"/>
    </row>
    <row r="877" spans="1:7" ht="150">
      <c r="A877" s="7" t="s">
        <v>9427</v>
      </c>
      <c r="B877" s="7" t="s">
        <v>10654</v>
      </c>
      <c r="C877" s="7" t="s">
        <v>10655</v>
      </c>
      <c r="D877" s="7" t="s">
        <v>10656</v>
      </c>
      <c r="E877" s="7" t="s">
        <v>118</v>
      </c>
      <c r="F877" s="6"/>
      <c r="G877" s="6"/>
    </row>
    <row r="878" spans="1:7" ht="150">
      <c r="A878" s="7" t="s">
        <v>9427</v>
      </c>
      <c r="B878" s="7" t="s">
        <v>10657</v>
      </c>
      <c r="C878" s="7" t="s">
        <v>10658</v>
      </c>
      <c r="D878" s="7" t="s">
        <v>10659</v>
      </c>
      <c r="E878" s="7" t="s">
        <v>118</v>
      </c>
      <c r="F878" s="6"/>
      <c r="G878" s="6"/>
    </row>
    <row r="879" spans="1:7" ht="150">
      <c r="A879" s="7" t="s">
        <v>9427</v>
      </c>
      <c r="B879" s="7" t="s">
        <v>10660</v>
      </c>
      <c r="C879" s="7" t="s">
        <v>10661</v>
      </c>
      <c r="D879" s="7" t="s">
        <v>10662</v>
      </c>
      <c r="E879" s="7" t="s">
        <v>118</v>
      </c>
      <c r="F879" s="6"/>
      <c r="G879" s="6"/>
    </row>
    <row r="880" spans="1:7" ht="165">
      <c r="A880" s="7" t="s">
        <v>9427</v>
      </c>
      <c r="B880" s="7" t="s">
        <v>10663</v>
      </c>
      <c r="C880" s="7" t="s">
        <v>10664</v>
      </c>
      <c r="D880" s="7" t="s">
        <v>10665</v>
      </c>
      <c r="E880" s="7" t="s">
        <v>118</v>
      </c>
      <c r="F880" s="6"/>
      <c r="G880" s="6"/>
    </row>
    <row r="881" spans="1:7" ht="135">
      <c r="A881" s="7" t="s">
        <v>9427</v>
      </c>
      <c r="B881" s="7" t="s">
        <v>10666</v>
      </c>
      <c r="C881" s="7" t="s">
        <v>10667</v>
      </c>
      <c r="D881" s="7" t="s">
        <v>10668</v>
      </c>
      <c r="E881" s="7" t="s">
        <v>118</v>
      </c>
      <c r="F881" s="6"/>
      <c r="G881" s="6"/>
    </row>
    <row r="882" spans="1:7" ht="150">
      <c r="A882" s="7" t="s">
        <v>9427</v>
      </c>
      <c r="B882" s="7" t="s">
        <v>10669</v>
      </c>
      <c r="C882" s="7" t="s">
        <v>10670</v>
      </c>
      <c r="D882" s="7" t="s">
        <v>10433</v>
      </c>
      <c r="E882" s="7" t="s">
        <v>118</v>
      </c>
      <c r="F882" s="6"/>
      <c r="G882" s="6"/>
    </row>
    <row r="883" spans="1:7" ht="135">
      <c r="A883" s="7" t="s">
        <v>9427</v>
      </c>
      <c r="B883" s="7" t="s">
        <v>10671</v>
      </c>
      <c r="C883" s="7" t="s">
        <v>10672</v>
      </c>
      <c r="D883" s="7" t="s">
        <v>10673</v>
      </c>
      <c r="E883" s="7" t="s">
        <v>118</v>
      </c>
      <c r="F883" s="6"/>
      <c r="G883" s="6"/>
    </row>
    <row r="884" spans="1:7" ht="135">
      <c r="A884" s="7" t="s">
        <v>9427</v>
      </c>
      <c r="B884" s="7" t="s">
        <v>10674</v>
      </c>
      <c r="C884" s="7" t="s">
        <v>10675</v>
      </c>
      <c r="D884" s="7" t="s">
        <v>10676</v>
      </c>
      <c r="E884" s="7" t="s">
        <v>118</v>
      </c>
      <c r="F884" s="6"/>
      <c r="G884" s="6"/>
    </row>
    <row r="885" spans="1:7" ht="150">
      <c r="A885" s="7" t="s">
        <v>9427</v>
      </c>
      <c r="B885" s="7" t="s">
        <v>10677</v>
      </c>
      <c r="C885" s="7" t="s">
        <v>10678</v>
      </c>
      <c r="D885" s="7" t="s">
        <v>10486</v>
      </c>
      <c r="E885" s="7" t="s">
        <v>118</v>
      </c>
      <c r="F885" s="6"/>
      <c r="G885" s="6"/>
    </row>
    <row r="886" spans="1:7" ht="165">
      <c r="A886" s="7" t="s">
        <v>9427</v>
      </c>
      <c r="B886" s="7" t="s">
        <v>10679</v>
      </c>
      <c r="C886" s="7" t="s">
        <v>10680</v>
      </c>
      <c r="D886" s="7" t="s">
        <v>10681</v>
      </c>
      <c r="E886" s="7" t="s">
        <v>118</v>
      </c>
      <c r="F886" s="6"/>
      <c r="G886" s="6"/>
    </row>
    <row r="887" spans="1:7" ht="135">
      <c r="A887" s="7" t="s">
        <v>9427</v>
      </c>
      <c r="B887" s="7" t="s">
        <v>10682</v>
      </c>
      <c r="C887" s="7" t="s">
        <v>10683</v>
      </c>
      <c r="D887" s="7" t="s">
        <v>10684</v>
      </c>
      <c r="E887" s="7" t="s">
        <v>118</v>
      </c>
      <c r="F887" s="6"/>
      <c r="G887" s="6"/>
    </row>
    <row r="888" spans="1:7" ht="150">
      <c r="A888" s="7" t="s">
        <v>9427</v>
      </c>
      <c r="B888" s="7" t="s">
        <v>10685</v>
      </c>
      <c r="C888" s="7" t="s">
        <v>10686</v>
      </c>
      <c r="D888" s="7" t="s">
        <v>10687</v>
      </c>
      <c r="E888" s="7" t="s">
        <v>118</v>
      </c>
      <c r="F888" s="6"/>
      <c r="G888" s="6"/>
    </row>
    <row r="889" spans="1:7" ht="150">
      <c r="A889" s="7" t="s">
        <v>9427</v>
      </c>
      <c r="B889" s="7" t="s">
        <v>10688</v>
      </c>
      <c r="C889" s="7" t="s">
        <v>10689</v>
      </c>
      <c r="D889" s="7" t="s">
        <v>10690</v>
      </c>
      <c r="E889" s="7" t="s">
        <v>118</v>
      </c>
      <c r="F889" s="6"/>
      <c r="G889" s="6"/>
    </row>
    <row r="890" spans="1:7" ht="150">
      <c r="A890" s="7" t="s">
        <v>9427</v>
      </c>
      <c r="B890" s="7" t="s">
        <v>10691</v>
      </c>
      <c r="C890" s="7" t="s">
        <v>10692</v>
      </c>
      <c r="D890" s="7" t="s">
        <v>10693</v>
      </c>
      <c r="E890" s="7" t="s">
        <v>118</v>
      </c>
      <c r="F890" s="6"/>
      <c r="G890" s="6"/>
    </row>
    <row r="891" spans="1:7" ht="135">
      <c r="A891" s="7" t="s">
        <v>9427</v>
      </c>
      <c r="B891" s="7" t="s">
        <v>10694</v>
      </c>
      <c r="C891" s="7" t="s">
        <v>10695</v>
      </c>
      <c r="D891" s="7" t="s">
        <v>10696</v>
      </c>
      <c r="E891" s="7" t="s">
        <v>118</v>
      </c>
      <c r="F891" s="6"/>
      <c r="G891" s="6"/>
    </row>
    <row r="892" spans="1:7" ht="150">
      <c r="A892" s="7" t="s">
        <v>9427</v>
      </c>
      <c r="B892" s="7" t="s">
        <v>10697</v>
      </c>
      <c r="C892" s="7" t="s">
        <v>10698</v>
      </c>
      <c r="D892" s="7" t="s">
        <v>10699</v>
      </c>
      <c r="E892" s="7" t="s">
        <v>118</v>
      </c>
      <c r="F892" s="6"/>
      <c r="G892" s="6"/>
    </row>
    <row r="893" spans="1:7" ht="135">
      <c r="A893" s="7" t="s">
        <v>9427</v>
      </c>
      <c r="B893" s="7" t="s">
        <v>10700</v>
      </c>
      <c r="C893" s="7" t="s">
        <v>10701</v>
      </c>
      <c r="D893" s="7" t="s">
        <v>10702</v>
      </c>
      <c r="E893" s="7" t="s">
        <v>118</v>
      </c>
      <c r="F893" s="6"/>
      <c r="G893" s="6"/>
    </row>
    <row r="894" spans="1:7" ht="135">
      <c r="A894" s="7" t="s">
        <v>9427</v>
      </c>
      <c r="B894" s="7" t="s">
        <v>10703</v>
      </c>
      <c r="C894" s="7" t="s">
        <v>10704</v>
      </c>
      <c r="D894" s="7" t="s">
        <v>10705</v>
      </c>
      <c r="E894" s="7" t="s">
        <v>118</v>
      </c>
      <c r="F894" s="6"/>
      <c r="G894" s="6"/>
    </row>
    <row r="895" spans="1:7" ht="150">
      <c r="A895" s="7" t="s">
        <v>9427</v>
      </c>
      <c r="B895" s="7" t="s">
        <v>10706</v>
      </c>
      <c r="C895" s="7" t="s">
        <v>10707</v>
      </c>
      <c r="D895" s="7" t="s">
        <v>10708</v>
      </c>
      <c r="E895" s="7" t="s">
        <v>118</v>
      </c>
      <c r="F895" s="6"/>
      <c r="G895" s="6"/>
    </row>
    <row r="896" spans="1:7" ht="135">
      <c r="A896" s="7" t="s">
        <v>9427</v>
      </c>
      <c r="B896" s="7" t="s">
        <v>10709</v>
      </c>
      <c r="C896" s="7" t="s">
        <v>10710</v>
      </c>
      <c r="D896" s="7" t="s">
        <v>10711</v>
      </c>
      <c r="E896" s="7" t="s">
        <v>118</v>
      </c>
      <c r="F896" s="6"/>
      <c r="G896" s="6"/>
    </row>
    <row r="897" spans="1:7" ht="135">
      <c r="A897" s="7" t="s">
        <v>9427</v>
      </c>
      <c r="B897" s="7" t="s">
        <v>10712</v>
      </c>
      <c r="C897" s="7" t="s">
        <v>10713</v>
      </c>
      <c r="D897" s="7" t="s">
        <v>10714</v>
      </c>
      <c r="E897" s="7" t="s">
        <v>118</v>
      </c>
      <c r="F897" s="6"/>
      <c r="G897" s="6"/>
    </row>
    <row r="898" spans="1:7" ht="135">
      <c r="A898" s="7" t="s">
        <v>9427</v>
      </c>
      <c r="B898" s="7" t="s">
        <v>10715</v>
      </c>
      <c r="C898" s="7" t="s">
        <v>10716</v>
      </c>
      <c r="D898" s="7" t="s">
        <v>10717</v>
      </c>
      <c r="E898" s="7" t="s">
        <v>118</v>
      </c>
      <c r="F898" s="6"/>
      <c r="G898" s="6"/>
    </row>
    <row r="899" spans="1:7" ht="135">
      <c r="A899" s="7" t="s">
        <v>9427</v>
      </c>
      <c r="B899" s="7" t="s">
        <v>10718</v>
      </c>
      <c r="C899" s="7" t="s">
        <v>10719</v>
      </c>
      <c r="D899" s="7" t="s">
        <v>10720</v>
      </c>
      <c r="E899" s="7" t="s">
        <v>118</v>
      </c>
      <c r="F899" s="6"/>
      <c r="G899" s="6"/>
    </row>
    <row r="900" spans="1:7" ht="135">
      <c r="A900" s="7" t="s">
        <v>9427</v>
      </c>
      <c r="B900" s="7" t="s">
        <v>10721</v>
      </c>
      <c r="C900" s="7" t="s">
        <v>10722</v>
      </c>
      <c r="D900" s="7" t="s">
        <v>10723</v>
      </c>
      <c r="E900" s="7" t="s">
        <v>118</v>
      </c>
      <c r="F900" s="6"/>
      <c r="G900" s="6"/>
    </row>
    <row r="901" spans="1:7" ht="135">
      <c r="A901" s="7" t="s">
        <v>9427</v>
      </c>
      <c r="B901" s="7" t="s">
        <v>10724</v>
      </c>
      <c r="C901" s="7" t="s">
        <v>10725</v>
      </c>
      <c r="D901" s="7" t="s">
        <v>10659</v>
      </c>
      <c r="E901" s="7" t="s">
        <v>118</v>
      </c>
      <c r="F901" s="6"/>
      <c r="G901" s="6"/>
    </row>
    <row r="902" spans="1:7" ht="135">
      <c r="A902" s="7" t="s">
        <v>9427</v>
      </c>
      <c r="B902" s="7" t="s">
        <v>10726</v>
      </c>
      <c r="C902" s="7" t="s">
        <v>10727</v>
      </c>
      <c r="D902" s="7" t="s">
        <v>10728</v>
      </c>
      <c r="E902" s="7" t="s">
        <v>118</v>
      </c>
      <c r="F902" s="6"/>
      <c r="G902" s="6"/>
    </row>
    <row r="903" spans="1:7" ht="150">
      <c r="A903" s="7" t="s">
        <v>9427</v>
      </c>
      <c r="B903" s="7" t="s">
        <v>10729</v>
      </c>
      <c r="C903" s="7" t="s">
        <v>10730</v>
      </c>
      <c r="D903" s="7" t="s">
        <v>10731</v>
      </c>
      <c r="E903" s="7" t="s">
        <v>118</v>
      </c>
      <c r="F903" s="6"/>
      <c r="G903" s="6"/>
    </row>
    <row r="904" spans="1:7" ht="135">
      <c r="A904" s="7" t="s">
        <v>9427</v>
      </c>
      <c r="B904" s="7" t="s">
        <v>10732</v>
      </c>
      <c r="C904" s="7" t="s">
        <v>10733</v>
      </c>
      <c r="D904" s="7" t="s">
        <v>10596</v>
      </c>
      <c r="E904" s="7" t="s">
        <v>118</v>
      </c>
      <c r="F904" s="6"/>
      <c r="G904" s="6"/>
    </row>
    <row r="905" spans="1:7" ht="150">
      <c r="A905" s="7" t="s">
        <v>9427</v>
      </c>
      <c r="B905" s="7" t="s">
        <v>10734</v>
      </c>
      <c r="C905" s="7" t="s">
        <v>10735</v>
      </c>
      <c r="D905" s="7" t="s">
        <v>10736</v>
      </c>
      <c r="E905" s="7" t="s">
        <v>118</v>
      </c>
      <c r="F905" s="6"/>
      <c r="G905" s="6"/>
    </row>
    <row r="906" spans="1:7" ht="150">
      <c r="A906" s="7" t="s">
        <v>9427</v>
      </c>
      <c r="B906" s="7" t="s">
        <v>10737</v>
      </c>
      <c r="C906" s="7" t="s">
        <v>10738</v>
      </c>
      <c r="D906" s="7" t="s">
        <v>10739</v>
      </c>
      <c r="E906" s="7" t="s">
        <v>118</v>
      </c>
      <c r="F906" s="6"/>
      <c r="G906" s="6"/>
    </row>
    <row r="907" spans="1:7" ht="135">
      <c r="A907" s="7" t="s">
        <v>9427</v>
      </c>
      <c r="B907" s="7" t="s">
        <v>10740</v>
      </c>
      <c r="C907" s="7" t="s">
        <v>10741</v>
      </c>
      <c r="D907" s="7" t="s">
        <v>10742</v>
      </c>
      <c r="E907" s="7" t="s">
        <v>118</v>
      </c>
      <c r="F907" s="6"/>
      <c r="G907" s="6"/>
    </row>
    <row r="908" spans="1:7" ht="135">
      <c r="A908" s="7" t="s">
        <v>9427</v>
      </c>
      <c r="B908" s="7" t="s">
        <v>10743</v>
      </c>
      <c r="C908" s="7" t="s">
        <v>10744</v>
      </c>
      <c r="D908" s="7" t="s">
        <v>10745</v>
      </c>
      <c r="E908" s="7" t="s">
        <v>118</v>
      </c>
      <c r="F908" s="6"/>
      <c r="G908" s="6"/>
    </row>
    <row r="909" spans="1:7" ht="135">
      <c r="A909" s="7" t="s">
        <v>9427</v>
      </c>
      <c r="B909" s="7" t="s">
        <v>10746</v>
      </c>
      <c r="C909" s="7" t="s">
        <v>10747</v>
      </c>
      <c r="D909" s="7" t="s">
        <v>10748</v>
      </c>
      <c r="E909" s="7" t="s">
        <v>118</v>
      </c>
      <c r="F909" s="6"/>
      <c r="G909" s="6"/>
    </row>
    <row r="910" spans="1:7" ht="150">
      <c r="A910" s="7" t="s">
        <v>9427</v>
      </c>
      <c r="B910" s="7" t="s">
        <v>10749</v>
      </c>
      <c r="C910" s="7" t="s">
        <v>10750</v>
      </c>
      <c r="D910" s="7" t="s">
        <v>10751</v>
      </c>
      <c r="E910" s="7" t="s">
        <v>118</v>
      </c>
      <c r="F910" s="6"/>
      <c r="G910" s="6"/>
    </row>
    <row r="911" spans="1:7" ht="150">
      <c r="A911" s="7" t="s">
        <v>9427</v>
      </c>
      <c r="B911" s="7" t="s">
        <v>10752</v>
      </c>
      <c r="C911" s="7" t="s">
        <v>10753</v>
      </c>
      <c r="D911" s="7" t="s">
        <v>10754</v>
      </c>
      <c r="E911" s="7" t="s">
        <v>118</v>
      </c>
      <c r="F911" s="6"/>
      <c r="G911" s="6"/>
    </row>
    <row r="912" spans="1:7" ht="165">
      <c r="A912" s="7" t="s">
        <v>9427</v>
      </c>
      <c r="B912" s="7" t="s">
        <v>10755</v>
      </c>
      <c r="C912" s="7" t="s">
        <v>10756</v>
      </c>
      <c r="D912" s="7" t="s">
        <v>10665</v>
      </c>
      <c r="E912" s="7" t="s">
        <v>118</v>
      </c>
      <c r="F912" s="6"/>
      <c r="G912" s="6"/>
    </row>
    <row r="913" spans="1:7" ht="135">
      <c r="A913" s="7" t="s">
        <v>9427</v>
      </c>
      <c r="B913" s="7" t="s">
        <v>10757</v>
      </c>
      <c r="C913" s="7" t="s">
        <v>10758</v>
      </c>
      <c r="D913" s="7" t="s">
        <v>10759</v>
      </c>
      <c r="E913" s="7" t="s">
        <v>118</v>
      </c>
      <c r="F913" s="6"/>
      <c r="G913" s="6"/>
    </row>
    <row r="914" spans="1:7" ht="150">
      <c r="A914" s="7" t="s">
        <v>9427</v>
      </c>
      <c r="B914" s="7" t="s">
        <v>10760</v>
      </c>
      <c r="C914" s="7" t="s">
        <v>10761</v>
      </c>
      <c r="D914" s="7" t="s">
        <v>10762</v>
      </c>
      <c r="E914" s="7" t="s">
        <v>118</v>
      </c>
      <c r="F914" s="6"/>
      <c r="G914" s="6"/>
    </row>
    <row r="915" spans="1:7" ht="150">
      <c r="A915" s="7" t="s">
        <v>9427</v>
      </c>
      <c r="B915" s="7" t="s">
        <v>10763</v>
      </c>
      <c r="C915" s="7" t="s">
        <v>10764</v>
      </c>
      <c r="D915" s="7" t="s">
        <v>10765</v>
      </c>
      <c r="E915" s="7" t="s">
        <v>118</v>
      </c>
      <c r="F915" s="6"/>
      <c r="G915" s="6"/>
    </row>
    <row r="916" spans="1:7" ht="150">
      <c r="A916" s="7" t="s">
        <v>9427</v>
      </c>
      <c r="B916" s="7" t="s">
        <v>10766</v>
      </c>
      <c r="C916" s="7" t="s">
        <v>10767</v>
      </c>
      <c r="D916" s="7" t="s">
        <v>10768</v>
      </c>
      <c r="E916" s="7" t="s">
        <v>118</v>
      </c>
      <c r="F916" s="6"/>
      <c r="G916" s="6"/>
    </row>
    <row r="917" spans="1:7" ht="150">
      <c r="A917" s="7" t="s">
        <v>9427</v>
      </c>
      <c r="B917" s="7" t="s">
        <v>10769</v>
      </c>
      <c r="C917" s="7" t="s">
        <v>10770</v>
      </c>
      <c r="D917" s="7" t="s">
        <v>10771</v>
      </c>
      <c r="E917" s="7" t="s">
        <v>118</v>
      </c>
      <c r="F917" s="6"/>
      <c r="G917" s="6"/>
    </row>
    <row r="918" spans="1:7" ht="150">
      <c r="A918" s="7" t="s">
        <v>9427</v>
      </c>
      <c r="B918" s="7" t="s">
        <v>10772</v>
      </c>
      <c r="C918" s="7" t="s">
        <v>10773</v>
      </c>
      <c r="D918" s="7" t="s">
        <v>10774</v>
      </c>
      <c r="E918" s="7" t="s">
        <v>118</v>
      </c>
      <c r="F918" s="6"/>
      <c r="G918" s="6"/>
    </row>
    <row r="919" spans="1:7" ht="150">
      <c r="A919" s="7" t="s">
        <v>9427</v>
      </c>
      <c r="B919" s="7" t="s">
        <v>10775</v>
      </c>
      <c r="C919" s="7" t="s">
        <v>10776</v>
      </c>
      <c r="D919" s="7" t="s">
        <v>10593</v>
      </c>
      <c r="E919" s="7" t="s">
        <v>118</v>
      </c>
      <c r="F919" s="6"/>
      <c r="G919" s="6"/>
    </row>
    <row r="920" spans="1:7" ht="135">
      <c r="A920" s="7" t="s">
        <v>9427</v>
      </c>
      <c r="B920" s="7" t="s">
        <v>10777</v>
      </c>
      <c r="C920" s="7" t="s">
        <v>10778</v>
      </c>
      <c r="D920" s="7" t="s">
        <v>10596</v>
      </c>
      <c r="E920" s="7" t="s">
        <v>118</v>
      </c>
      <c r="F920" s="6"/>
      <c r="G920" s="6"/>
    </row>
    <row r="921" spans="1:7" ht="150">
      <c r="A921" s="7" t="s">
        <v>9427</v>
      </c>
      <c r="B921" s="7" t="s">
        <v>10779</v>
      </c>
      <c r="C921" s="7" t="s">
        <v>10780</v>
      </c>
      <c r="D921" s="7" t="s">
        <v>10781</v>
      </c>
      <c r="E921" s="7" t="s">
        <v>118</v>
      </c>
      <c r="F921" s="6"/>
      <c r="G921" s="6"/>
    </row>
    <row r="922" spans="1:7" ht="135">
      <c r="A922" s="7" t="s">
        <v>9427</v>
      </c>
      <c r="B922" s="7" t="s">
        <v>10782</v>
      </c>
      <c r="C922" s="7" t="s">
        <v>10783</v>
      </c>
      <c r="D922" s="7" t="s">
        <v>10611</v>
      </c>
      <c r="E922" s="7" t="s">
        <v>118</v>
      </c>
      <c r="F922" s="6"/>
      <c r="G922" s="6"/>
    </row>
    <row r="923" spans="1:7" ht="150">
      <c r="A923" s="7" t="s">
        <v>9427</v>
      </c>
      <c r="B923" s="7" t="s">
        <v>10784</v>
      </c>
      <c r="C923" s="7" t="s">
        <v>10785</v>
      </c>
      <c r="D923" s="7" t="s">
        <v>10786</v>
      </c>
      <c r="E923" s="7" t="s">
        <v>118</v>
      </c>
      <c r="F923" s="6"/>
      <c r="G923" s="6"/>
    </row>
    <row r="924" spans="1:7" ht="150">
      <c r="A924" s="7" t="s">
        <v>9427</v>
      </c>
      <c r="B924" s="7" t="s">
        <v>10787</v>
      </c>
      <c r="C924" s="7" t="s">
        <v>10788</v>
      </c>
      <c r="D924" s="7" t="s">
        <v>10789</v>
      </c>
      <c r="E924" s="7" t="s">
        <v>118</v>
      </c>
      <c r="F924" s="6"/>
      <c r="G924" s="6"/>
    </row>
    <row r="925" spans="1:7" ht="135">
      <c r="A925" s="7" t="s">
        <v>9427</v>
      </c>
      <c r="B925" s="7" t="s">
        <v>10790</v>
      </c>
      <c r="C925" s="7" t="s">
        <v>10791</v>
      </c>
      <c r="D925" s="7" t="s">
        <v>10702</v>
      </c>
      <c r="E925" s="7" t="s">
        <v>118</v>
      </c>
      <c r="F925" s="6"/>
      <c r="G925" s="6"/>
    </row>
    <row r="926" spans="1:7" ht="150">
      <c r="A926" s="7" t="s">
        <v>9427</v>
      </c>
      <c r="B926" s="7" t="s">
        <v>10792</v>
      </c>
      <c r="C926" s="7" t="s">
        <v>10793</v>
      </c>
      <c r="D926" s="7" t="s">
        <v>10794</v>
      </c>
      <c r="E926" s="7" t="s">
        <v>118</v>
      </c>
      <c r="F926" s="6"/>
      <c r="G926" s="6"/>
    </row>
    <row r="927" spans="1:7" ht="150">
      <c r="A927" s="7" t="s">
        <v>9427</v>
      </c>
      <c r="B927" s="7" t="s">
        <v>10795</v>
      </c>
      <c r="C927" s="7" t="s">
        <v>10796</v>
      </c>
      <c r="D927" s="7" t="s">
        <v>10797</v>
      </c>
      <c r="E927" s="7" t="s">
        <v>118</v>
      </c>
      <c r="F927" s="6"/>
      <c r="G927" s="6"/>
    </row>
    <row r="928" spans="1:7" ht="150">
      <c r="A928" s="7" t="s">
        <v>9427</v>
      </c>
      <c r="B928" s="7" t="s">
        <v>10798</v>
      </c>
      <c r="C928" s="7" t="s">
        <v>10799</v>
      </c>
      <c r="D928" s="7" t="s">
        <v>10768</v>
      </c>
      <c r="E928" s="7" t="s">
        <v>118</v>
      </c>
      <c r="F928" s="6"/>
      <c r="G928" s="6"/>
    </row>
    <row r="929" spans="1:7" ht="150">
      <c r="A929" s="7" t="s">
        <v>9427</v>
      </c>
      <c r="B929" s="7" t="s">
        <v>10800</v>
      </c>
      <c r="C929" s="7" t="s">
        <v>10801</v>
      </c>
      <c r="D929" s="7" t="s">
        <v>10802</v>
      </c>
      <c r="E929" s="7" t="s">
        <v>118</v>
      </c>
      <c r="F929" s="6"/>
      <c r="G929" s="6"/>
    </row>
    <row r="930" spans="1:7" ht="150">
      <c r="A930" s="7" t="s">
        <v>9427</v>
      </c>
      <c r="B930" s="7" t="s">
        <v>10803</v>
      </c>
      <c r="C930" s="7" t="s">
        <v>10804</v>
      </c>
      <c r="D930" s="7" t="s">
        <v>10629</v>
      </c>
      <c r="E930" s="7" t="s">
        <v>118</v>
      </c>
      <c r="F930" s="6"/>
      <c r="G930" s="6"/>
    </row>
    <row r="931" spans="1:7" ht="135">
      <c r="A931" s="7" t="s">
        <v>9427</v>
      </c>
      <c r="B931" s="7" t="s">
        <v>10805</v>
      </c>
      <c r="C931" s="7" t="s">
        <v>10806</v>
      </c>
      <c r="D931" s="7" t="s">
        <v>10807</v>
      </c>
      <c r="E931" s="7" t="s">
        <v>118</v>
      </c>
      <c r="F931" s="6"/>
      <c r="G931" s="6"/>
    </row>
    <row r="932" spans="1:7" ht="135">
      <c r="A932" s="7" t="s">
        <v>9427</v>
      </c>
      <c r="B932" s="7" t="s">
        <v>10808</v>
      </c>
      <c r="C932" s="7" t="s">
        <v>10809</v>
      </c>
      <c r="D932" s="7" t="s">
        <v>10810</v>
      </c>
      <c r="E932" s="7" t="s">
        <v>118</v>
      </c>
      <c r="F932" s="6"/>
      <c r="G932" s="6"/>
    </row>
    <row r="933" spans="1:7" ht="165">
      <c r="A933" s="7" t="s">
        <v>9427</v>
      </c>
      <c r="B933" s="7" t="s">
        <v>10811</v>
      </c>
      <c r="C933" s="7" t="s">
        <v>10812</v>
      </c>
      <c r="D933" s="7" t="s">
        <v>10665</v>
      </c>
      <c r="E933" s="7" t="s">
        <v>118</v>
      </c>
      <c r="F933" s="6"/>
      <c r="G933" s="6"/>
    </row>
    <row r="934" spans="1:7" ht="150">
      <c r="A934" s="7" t="s">
        <v>9427</v>
      </c>
      <c r="B934" s="7" t="s">
        <v>10813</v>
      </c>
      <c r="C934" s="7" t="s">
        <v>10814</v>
      </c>
      <c r="D934" s="7" t="s">
        <v>10815</v>
      </c>
      <c r="E934" s="7" t="s">
        <v>118</v>
      </c>
      <c r="F934" s="6"/>
      <c r="G934" s="6"/>
    </row>
    <row r="935" spans="1:7" ht="150">
      <c r="A935" s="7" t="s">
        <v>9427</v>
      </c>
      <c r="B935" s="7" t="s">
        <v>10816</v>
      </c>
      <c r="C935" s="7" t="s">
        <v>10817</v>
      </c>
      <c r="D935" s="7" t="s">
        <v>10818</v>
      </c>
      <c r="E935" s="7" t="s">
        <v>118</v>
      </c>
      <c r="F935" s="6"/>
      <c r="G935" s="6"/>
    </row>
    <row r="936" spans="1:7" ht="135">
      <c r="A936" s="7" t="s">
        <v>9427</v>
      </c>
      <c r="B936" s="7" t="s">
        <v>10819</v>
      </c>
      <c r="C936" s="7" t="s">
        <v>10820</v>
      </c>
      <c r="D936" s="7" t="s">
        <v>10821</v>
      </c>
      <c r="E936" s="7" t="s">
        <v>118</v>
      </c>
      <c r="F936" s="6"/>
      <c r="G936" s="6"/>
    </row>
    <row r="937" spans="1:7" ht="150">
      <c r="A937" s="7" t="s">
        <v>9427</v>
      </c>
      <c r="B937" s="7" t="s">
        <v>10822</v>
      </c>
      <c r="C937" s="7" t="s">
        <v>10823</v>
      </c>
      <c r="D937" s="7" t="s">
        <v>10762</v>
      </c>
      <c r="E937" s="7" t="s">
        <v>118</v>
      </c>
      <c r="F937" s="6"/>
      <c r="G937" s="6"/>
    </row>
    <row r="938" spans="1:7" ht="150">
      <c r="A938" s="7" t="s">
        <v>9427</v>
      </c>
      <c r="B938" s="7" t="s">
        <v>10824</v>
      </c>
      <c r="C938" s="7" t="s">
        <v>10825</v>
      </c>
      <c r="D938" s="7" t="s">
        <v>10826</v>
      </c>
      <c r="E938" s="7" t="s">
        <v>118</v>
      </c>
      <c r="F938" s="6"/>
      <c r="G938" s="6"/>
    </row>
    <row r="939" spans="1:7" ht="150">
      <c r="A939" s="7" t="s">
        <v>9427</v>
      </c>
      <c r="B939" s="7" t="s">
        <v>10827</v>
      </c>
      <c r="C939" s="7" t="s">
        <v>10828</v>
      </c>
      <c r="D939" s="7" t="s">
        <v>10829</v>
      </c>
      <c r="E939" s="7" t="s">
        <v>118</v>
      </c>
      <c r="F939" s="6"/>
      <c r="G939" s="6"/>
    </row>
    <row r="940" spans="1:7" ht="135">
      <c r="A940" s="7" t="s">
        <v>9427</v>
      </c>
      <c r="B940" s="7" t="s">
        <v>10830</v>
      </c>
      <c r="C940" s="7" t="s">
        <v>10831</v>
      </c>
      <c r="D940" s="7" t="s">
        <v>10832</v>
      </c>
      <c r="E940" s="7" t="s">
        <v>118</v>
      </c>
      <c r="F940" s="6"/>
      <c r="G940" s="6"/>
    </row>
    <row r="941" spans="1:7" ht="150">
      <c r="A941" s="7" t="s">
        <v>9427</v>
      </c>
      <c r="B941" s="7" t="s">
        <v>10833</v>
      </c>
      <c r="C941" s="7" t="s">
        <v>10834</v>
      </c>
      <c r="D941" s="7" t="s">
        <v>10835</v>
      </c>
      <c r="E941" s="7" t="s">
        <v>118</v>
      </c>
      <c r="F941" s="6"/>
      <c r="G941" s="6"/>
    </row>
    <row r="942" spans="1:7" ht="150">
      <c r="A942" s="7" t="s">
        <v>9427</v>
      </c>
      <c r="B942" s="7" t="s">
        <v>10836</v>
      </c>
      <c r="C942" s="7" t="s">
        <v>10837</v>
      </c>
      <c r="D942" s="7" t="s">
        <v>10838</v>
      </c>
      <c r="E942" s="7" t="s">
        <v>118</v>
      </c>
      <c r="F942" s="6"/>
      <c r="G942" s="6"/>
    </row>
    <row r="943" spans="1:7" ht="150">
      <c r="A943" s="7" t="s">
        <v>9427</v>
      </c>
      <c r="B943" s="7" t="s">
        <v>10839</v>
      </c>
      <c r="C943" s="7" t="s">
        <v>10840</v>
      </c>
      <c r="D943" s="7" t="s">
        <v>10490</v>
      </c>
      <c r="E943" s="7" t="s">
        <v>118</v>
      </c>
      <c r="F943" s="6"/>
      <c r="G943" s="6"/>
    </row>
    <row r="944" spans="1:7" ht="150">
      <c r="A944" s="7" t="s">
        <v>9427</v>
      </c>
      <c r="B944" s="7" t="s">
        <v>10841</v>
      </c>
      <c r="C944" s="7" t="s">
        <v>10842</v>
      </c>
      <c r="D944" s="7" t="s">
        <v>10843</v>
      </c>
      <c r="E944" s="7" t="s">
        <v>118</v>
      </c>
      <c r="F944" s="6"/>
      <c r="G944" s="6"/>
    </row>
    <row r="945" spans="1:7" ht="150">
      <c r="A945" s="7" t="s">
        <v>9427</v>
      </c>
      <c r="B945" s="7" t="s">
        <v>10844</v>
      </c>
      <c r="C945" s="7" t="s">
        <v>10845</v>
      </c>
      <c r="D945" s="7" t="s">
        <v>10742</v>
      </c>
      <c r="E945" s="7" t="s">
        <v>118</v>
      </c>
      <c r="F945" s="6"/>
      <c r="G945" s="6"/>
    </row>
    <row r="946" spans="1:7" ht="150">
      <c r="A946" s="7" t="s">
        <v>9427</v>
      </c>
      <c r="B946" s="7" t="s">
        <v>10846</v>
      </c>
      <c r="C946" s="7" t="s">
        <v>10847</v>
      </c>
      <c r="D946" s="7" t="s">
        <v>10848</v>
      </c>
      <c r="E946" s="7" t="s">
        <v>118</v>
      </c>
      <c r="F946" s="6"/>
      <c r="G946" s="6"/>
    </row>
    <row r="947" spans="1:7" ht="150">
      <c r="A947" s="7" t="s">
        <v>9427</v>
      </c>
      <c r="B947" s="7" t="s">
        <v>10849</v>
      </c>
      <c r="C947" s="7" t="s">
        <v>10850</v>
      </c>
      <c r="D947" s="7" t="s">
        <v>10851</v>
      </c>
      <c r="E947" s="7" t="s">
        <v>118</v>
      </c>
      <c r="F947" s="6"/>
      <c r="G947" s="6"/>
    </row>
    <row r="948" spans="1:7" ht="150">
      <c r="A948" s="7" t="s">
        <v>9427</v>
      </c>
      <c r="B948" s="7" t="s">
        <v>10852</v>
      </c>
      <c r="C948" s="7" t="s">
        <v>10853</v>
      </c>
      <c r="D948" s="7" t="s">
        <v>10593</v>
      </c>
      <c r="E948" s="7" t="s">
        <v>118</v>
      </c>
      <c r="F948" s="6"/>
      <c r="G948" s="6"/>
    </row>
    <row r="949" spans="1:7" ht="135">
      <c r="A949" s="7" t="s">
        <v>9427</v>
      </c>
      <c r="B949" s="7" t="s">
        <v>10854</v>
      </c>
      <c r="C949" s="7" t="s">
        <v>10855</v>
      </c>
      <c r="D949" s="7" t="s">
        <v>10856</v>
      </c>
      <c r="E949" s="7" t="s">
        <v>118</v>
      </c>
      <c r="F949" s="6"/>
      <c r="G949" s="6"/>
    </row>
    <row r="950" spans="1:7" ht="150">
      <c r="A950" s="7" t="s">
        <v>9427</v>
      </c>
      <c r="B950" s="7" t="s">
        <v>10857</v>
      </c>
      <c r="C950" s="7" t="s">
        <v>10858</v>
      </c>
      <c r="D950" s="7" t="s">
        <v>10859</v>
      </c>
      <c r="E950" s="7" t="s">
        <v>118</v>
      </c>
      <c r="F950" s="6"/>
      <c r="G950" s="6"/>
    </row>
    <row r="951" spans="1:7" ht="135">
      <c r="A951" s="7" t="s">
        <v>9427</v>
      </c>
      <c r="B951" s="7" t="s">
        <v>10860</v>
      </c>
      <c r="C951" s="7" t="s">
        <v>10861</v>
      </c>
      <c r="D951" s="7" t="s">
        <v>10862</v>
      </c>
      <c r="E951" s="7" t="s">
        <v>118</v>
      </c>
      <c r="F951" s="6"/>
      <c r="G951" s="6"/>
    </row>
    <row r="952" spans="1:7" ht="135">
      <c r="A952" s="7" t="s">
        <v>9427</v>
      </c>
      <c r="B952" s="7" t="s">
        <v>10863</v>
      </c>
      <c r="C952" s="7" t="s">
        <v>10864</v>
      </c>
      <c r="D952" s="7" t="s">
        <v>10865</v>
      </c>
      <c r="E952" s="7" t="s">
        <v>118</v>
      </c>
      <c r="F952" s="6"/>
      <c r="G952" s="6"/>
    </row>
    <row r="953" spans="1:7" ht="150">
      <c r="A953" s="7" t="s">
        <v>9427</v>
      </c>
      <c r="B953" s="7" t="s">
        <v>10866</v>
      </c>
      <c r="C953" s="7" t="s">
        <v>10867</v>
      </c>
      <c r="D953" s="7" t="s">
        <v>10797</v>
      </c>
      <c r="E953" s="7" t="s">
        <v>118</v>
      </c>
      <c r="F953" s="6"/>
      <c r="G953" s="6"/>
    </row>
    <row r="954" spans="1:7" ht="150">
      <c r="A954" s="7" t="s">
        <v>9427</v>
      </c>
      <c r="B954" s="7" t="s">
        <v>10868</v>
      </c>
      <c r="C954" s="7" t="s">
        <v>10869</v>
      </c>
      <c r="D954" s="7" t="s">
        <v>10794</v>
      </c>
      <c r="E954" s="7" t="s">
        <v>118</v>
      </c>
      <c r="F954" s="6"/>
      <c r="G954" s="6"/>
    </row>
    <row r="955" spans="1:7" ht="165">
      <c r="A955" s="7" t="s">
        <v>9427</v>
      </c>
      <c r="B955" s="7" t="s">
        <v>10870</v>
      </c>
      <c r="C955" s="7" t="s">
        <v>10871</v>
      </c>
      <c r="D955" s="7" t="s">
        <v>10872</v>
      </c>
      <c r="E955" s="7" t="s">
        <v>118</v>
      </c>
      <c r="F955" s="6"/>
      <c r="G955" s="6"/>
    </row>
    <row r="956" spans="1:7" ht="150">
      <c r="A956" s="7" t="s">
        <v>9427</v>
      </c>
      <c r="B956" s="7" t="s">
        <v>10873</v>
      </c>
      <c r="C956" s="7" t="s">
        <v>10874</v>
      </c>
      <c r="D956" s="7" t="s">
        <v>10875</v>
      </c>
      <c r="E956" s="7" t="s">
        <v>118</v>
      </c>
      <c r="F956" s="6"/>
      <c r="G956" s="6"/>
    </row>
    <row r="957" spans="1:7" ht="165">
      <c r="A957" s="7" t="s">
        <v>9427</v>
      </c>
      <c r="B957" s="7" t="s">
        <v>10876</v>
      </c>
      <c r="C957" s="7" t="s">
        <v>10877</v>
      </c>
      <c r="D957" s="7" t="s">
        <v>10878</v>
      </c>
      <c r="E957" s="7" t="s">
        <v>118</v>
      </c>
      <c r="F957" s="6"/>
      <c r="G957" s="6"/>
    </row>
    <row r="958" spans="1:7" ht="150">
      <c r="A958" s="7" t="s">
        <v>9427</v>
      </c>
      <c r="B958" s="7" t="s">
        <v>10879</v>
      </c>
      <c r="C958" s="7" t="s">
        <v>10880</v>
      </c>
      <c r="D958" s="7" t="s">
        <v>10762</v>
      </c>
      <c r="E958" s="7" t="s">
        <v>118</v>
      </c>
      <c r="F958" s="6"/>
      <c r="G958" s="6"/>
    </row>
    <row r="959" spans="1:7" ht="150">
      <c r="A959" s="7" t="s">
        <v>9427</v>
      </c>
      <c r="B959" s="7" t="s">
        <v>10881</v>
      </c>
      <c r="C959" s="7" t="s">
        <v>10882</v>
      </c>
      <c r="D959" s="7" t="s">
        <v>10883</v>
      </c>
      <c r="E959" s="7" t="s">
        <v>118</v>
      </c>
      <c r="F959" s="6"/>
      <c r="G959" s="6"/>
    </row>
    <row r="960" spans="1:7" ht="135">
      <c r="A960" s="7" t="s">
        <v>9427</v>
      </c>
      <c r="B960" s="7" t="s">
        <v>10884</v>
      </c>
      <c r="C960" s="7" t="s">
        <v>10885</v>
      </c>
      <c r="D960" s="7" t="s">
        <v>10886</v>
      </c>
      <c r="E960" s="7" t="s">
        <v>118</v>
      </c>
      <c r="F960" s="6"/>
      <c r="G960" s="6"/>
    </row>
    <row r="961" spans="1:7" ht="150">
      <c r="A961" s="7" t="s">
        <v>9427</v>
      </c>
      <c r="B961" s="7" t="s">
        <v>10887</v>
      </c>
      <c r="C961" s="7" t="s">
        <v>10888</v>
      </c>
      <c r="D961" s="7" t="s">
        <v>10490</v>
      </c>
      <c r="E961" s="7" t="s">
        <v>118</v>
      </c>
      <c r="F961" s="6"/>
      <c r="G961" s="6"/>
    </row>
    <row r="962" spans="1:7" ht="150">
      <c r="A962" s="7" t="s">
        <v>9427</v>
      </c>
      <c r="B962" s="7" t="s">
        <v>10889</v>
      </c>
      <c r="C962" s="7" t="s">
        <v>10890</v>
      </c>
      <c r="D962" s="7" t="s">
        <v>10751</v>
      </c>
      <c r="E962" s="7" t="s">
        <v>118</v>
      </c>
      <c r="F962" s="6"/>
      <c r="G962" s="6"/>
    </row>
    <row r="963" spans="1:7" ht="150">
      <c r="A963" s="7" t="s">
        <v>9427</v>
      </c>
      <c r="B963" s="7" t="s">
        <v>10891</v>
      </c>
      <c r="C963" s="7" t="s">
        <v>10892</v>
      </c>
      <c r="D963" s="7" t="s">
        <v>10893</v>
      </c>
      <c r="E963" s="7" t="s">
        <v>118</v>
      </c>
      <c r="F963" s="6"/>
      <c r="G963" s="6"/>
    </row>
    <row r="964" spans="1:7" ht="150">
      <c r="A964" s="7" t="s">
        <v>9427</v>
      </c>
      <c r="B964" s="7" t="s">
        <v>10894</v>
      </c>
      <c r="C964" s="7" t="s">
        <v>10895</v>
      </c>
      <c r="D964" s="7" t="s">
        <v>10896</v>
      </c>
      <c r="E964" s="7" t="s">
        <v>118</v>
      </c>
      <c r="F964" s="6"/>
      <c r="G964" s="6"/>
    </row>
    <row r="965" spans="1:7" ht="150">
      <c r="A965" s="7" t="s">
        <v>9427</v>
      </c>
      <c r="B965" s="7" t="s">
        <v>10897</v>
      </c>
      <c r="C965" s="7" t="s">
        <v>10898</v>
      </c>
      <c r="D965" s="7" t="s">
        <v>10602</v>
      </c>
      <c r="E965" s="7" t="s">
        <v>118</v>
      </c>
      <c r="F965" s="6"/>
      <c r="G965" s="6"/>
    </row>
    <row r="966" spans="1:7" ht="150">
      <c r="A966" s="7" t="s">
        <v>9427</v>
      </c>
      <c r="B966" s="7" t="s">
        <v>10899</v>
      </c>
      <c r="C966" s="7" t="s">
        <v>10900</v>
      </c>
      <c r="D966" s="7" t="s">
        <v>10851</v>
      </c>
      <c r="E966" s="7" t="s">
        <v>118</v>
      </c>
      <c r="F966" s="6"/>
      <c r="G966" s="6"/>
    </row>
    <row r="967" spans="1:7" ht="135">
      <c r="A967" s="7" t="s">
        <v>9427</v>
      </c>
      <c r="B967" s="7" t="s">
        <v>10901</v>
      </c>
      <c r="C967" s="7" t="s">
        <v>10902</v>
      </c>
      <c r="D967" s="7" t="s">
        <v>10903</v>
      </c>
      <c r="E967" s="7" t="s">
        <v>118</v>
      </c>
      <c r="F967" s="6"/>
      <c r="G967" s="6"/>
    </row>
    <row r="968" spans="1:7" ht="135">
      <c r="A968" s="7" t="s">
        <v>9427</v>
      </c>
      <c r="B968" s="7" t="s">
        <v>10904</v>
      </c>
      <c r="C968" s="7" t="s">
        <v>10905</v>
      </c>
      <c r="D968" s="7" t="s">
        <v>10596</v>
      </c>
      <c r="E968" s="7" t="s">
        <v>118</v>
      </c>
      <c r="F968" s="6"/>
      <c r="G968" s="6"/>
    </row>
    <row r="969" spans="1:7" ht="150">
      <c r="A969" s="7" t="s">
        <v>9427</v>
      </c>
      <c r="B969" s="7" t="s">
        <v>10906</v>
      </c>
      <c r="C969" s="7" t="s">
        <v>10907</v>
      </c>
      <c r="D969" s="7" t="s">
        <v>10908</v>
      </c>
      <c r="E969" s="7" t="s">
        <v>118</v>
      </c>
      <c r="F969" s="6"/>
      <c r="G969" s="6"/>
    </row>
    <row r="970" spans="1:7" ht="150">
      <c r="A970" s="7" t="s">
        <v>9427</v>
      </c>
      <c r="B970" s="7" t="s">
        <v>10909</v>
      </c>
      <c r="C970" s="7" t="s">
        <v>10910</v>
      </c>
      <c r="D970" s="7" t="s">
        <v>10911</v>
      </c>
      <c r="E970" s="7" t="s">
        <v>118</v>
      </c>
      <c r="F970" s="6"/>
      <c r="G970" s="6"/>
    </row>
    <row r="971" spans="1:7" ht="150">
      <c r="A971" s="7" t="s">
        <v>9427</v>
      </c>
      <c r="B971" s="7" t="s">
        <v>10912</v>
      </c>
      <c r="C971" s="7" t="s">
        <v>10913</v>
      </c>
      <c r="D971" s="7" t="s">
        <v>10914</v>
      </c>
      <c r="E971" s="7" t="s">
        <v>118</v>
      </c>
      <c r="F971" s="6"/>
      <c r="G971" s="6"/>
    </row>
    <row r="972" spans="1:7" ht="150">
      <c r="A972" s="7" t="s">
        <v>9427</v>
      </c>
      <c r="B972" s="7" t="s">
        <v>10915</v>
      </c>
      <c r="C972" s="7" t="s">
        <v>10916</v>
      </c>
      <c r="D972" s="7" t="s">
        <v>10917</v>
      </c>
      <c r="E972" s="7" t="s">
        <v>118</v>
      </c>
      <c r="F972" s="6"/>
      <c r="G972" s="6"/>
    </row>
    <row r="973" spans="1:7" ht="135">
      <c r="A973" s="7" t="s">
        <v>9427</v>
      </c>
      <c r="B973" s="7" t="s">
        <v>10918</v>
      </c>
      <c r="C973" s="7" t="s">
        <v>10919</v>
      </c>
      <c r="D973" s="7" t="s">
        <v>10920</v>
      </c>
      <c r="E973" s="7" t="s">
        <v>118</v>
      </c>
      <c r="F973" s="6"/>
      <c r="G973" s="6"/>
    </row>
    <row r="974" spans="1:7" ht="150">
      <c r="A974" s="7" t="s">
        <v>9427</v>
      </c>
      <c r="B974" s="7" t="s">
        <v>10921</v>
      </c>
      <c r="C974" s="7" t="s">
        <v>10922</v>
      </c>
      <c r="D974" s="7" t="s">
        <v>10923</v>
      </c>
      <c r="E974" s="7" t="s">
        <v>118</v>
      </c>
      <c r="F974" s="6"/>
      <c r="G974" s="6"/>
    </row>
    <row r="975" spans="1:7" ht="165">
      <c r="A975" s="7" t="s">
        <v>9427</v>
      </c>
      <c r="B975" s="7" t="s">
        <v>10924</v>
      </c>
      <c r="C975" s="7" t="s">
        <v>10925</v>
      </c>
      <c r="D975" s="7" t="s">
        <v>10926</v>
      </c>
      <c r="E975" s="7" t="s">
        <v>118</v>
      </c>
      <c r="F975" s="6"/>
      <c r="G975" s="6"/>
    </row>
    <row r="976" spans="1:7" ht="150">
      <c r="A976" s="7" t="s">
        <v>9427</v>
      </c>
      <c r="B976" s="7" t="s">
        <v>10927</v>
      </c>
      <c r="C976" s="7" t="s">
        <v>10928</v>
      </c>
      <c r="D976" s="7" t="s">
        <v>10929</v>
      </c>
      <c r="E976" s="7" t="s">
        <v>118</v>
      </c>
      <c r="F976" s="6"/>
      <c r="G976" s="6"/>
    </row>
    <row r="977" spans="1:7" ht="150">
      <c r="A977" s="7" t="s">
        <v>9427</v>
      </c>
      <c r="B977" s="7" t="s">
        <v>10930</v>
      </c>
      <c r="C977" s="7" t="s">
        <v>10931</v>
      </c>
      <c r="D977" s="7" t="s">
        <v>10851</v>
      </c>
      <c r="E977" s="7" t="s">
        <v>118</v>
      </c>
      <c r="F977" s="6"/>
      <c r="G977" s="6"/>
    </row>
    <row r="978" spans="1:7" ht="135">
      <c r="A978" s="7" t="s">
        <v>9427</v>
      </c>
      <c r="B978" s="7" t="s">
        <v>10932</v>
      </c>
      <c r="C978" s="7" t="s">
        <v>10933</v>
      </c>
      <c r="D978" s="7" t="s">
        <v>10768</v>
      </c>
      <c r="E978" s="7" t="s">
        <v>118</v>
      </c>
      <c r="F978" s="6"/>
      <c r="G978" s="6"/>
    </row>
    <row r="979" spans="1:7" ht="150">
      <c r="A979" s="7" t="s">
        <v>9427</v>
      </c>
      <c r="B979" s="7" t="s">
        <v>10934</v>
      </c>
      <c r="C979" s="7" t="s">
        <v>10935</v>
      </c>
      <c r="D979" s="7" t="s">
        <v>10936</v>
      </c>
      <c r="E979" s="7" t="s">
        <v>118</v>
      </c>
      <c r="F979" s="6"/>
      <c r="G979" s="6"/>
    </row>
    <row r="980" spans="1:7" ht="150">
      <c r="A980" s="7" t="s">
        <v>9427</v>
      </c>
      <c r="B980" s="7" t="s">
        <v>10937</v>
      </c>
      <c r="C980" s="7" t="s">
        <v>10938</v>
      </c>
      <c r="D980" s="7" t="s">
        <v>10939</v>
      </c>
      <c r="E980" s="7" t="s">
        <v>118</v>
      </c>
      <c r="F980" s="6"/>
      <c r="G980" s="6"/>
    </row>
    <row r="981" spans="1:7" ht="165">
      <c r="A981" s="7" t="s">
        <v>9427</v>
      </c>
      <c r="B981" s="7" t="s">
        <v>10940</v>
      </c>
      <c r="C981" s="7" t="s">
        <v>10941</v>
      </c>
      <c r="D981" s="7" t="s">
        <v>10942</v>
      </c>
      <c r="E981" s="7" t="s">
        <v>118</v>
      </c>
      <c r="F981" s="6"/>
      <c r="G981" s="6"/>
    </row>
    <row r="982" spans="1:7" ht="150">
      <c r="A982" s="7" t="s">
        <v>9427</v>
      </c>
      <c r="B982" s="7" t="s">
        <v>10943</v>
      </c>
      <c r="C982" s="7" t="s">
        <v>10944</v>
      </c>
      <c r="D982" s="7" t="s">
        <v>10762</v>
      </c>
      <c r="E982" s="7" t="s">
        <v>118</v>
      </c>
      <c r="F982" s="6"/>
      <c r="G982" s="6"/>
    </row>
    <row r="983" spans="1:7" ht="150">
      <c r="A983" s="7" t="s">
        <v>9427</v>
      </c>
      <c r="B983" s="7" t="s">
        <v>10945</v>
      </c>
      <c r="C983" s="7" t="s">
        <v>10946</v>
      </c>
      <c r="D983" s="7" t="s">
        <v>10947</v>
      </c>
      <c r="E983" s="7" t="s">
        <v>118</v>
      </c>
      <c r="F983" s="6"/>
      <c r="G983" s="6"/>
    </row>
    <row r="984" spans="1:7" ht="150">
      <c r="A984" s="7" t="s">
        <v>9427</v>
      </c>
      <c r="B984" s="7" t="s">
        <v>10948</v>
      </c>
      <c r="C984" s="7" t="s">
        <v>10949</v>
      </c>
      <c r="D984" s="7" t="s">
        <v>10950</v>
      </c>
      <c r="E984" s="7" t="s">
        <v>118</v>
      </c>
      <c r="F984" s="6"/>
      <c r="G984" s="6"/>
    </row>
    <row r="985" spans="1:7" ht="150">
      <c r="A985" s="7" t="s">
        <v>9427</v>
      </c>
      <c r="B985" s="7" t="s">
        <v>10951</v>
      </c>
      <c r="C985" s="7" t="s">
        <v>10952</v>
      </c>
      <c r="D985" s="7" t="s">
        <v>10953</v>
      </c>
      <c r="E985" s="7" t="s">
        <v>118</v>
      </c>
      <c r="F985" s="6"/>
      <c r="G985" s="6"/>
    </row>
    <row r="986" spans="1:7" ht="150">
      <c r="A986" s="7" t="s">
        <v>9427</v>
      </c>
      <c r="B986" s="7" t="s">
        <v>10954</v>
      </c>
      <c r="C986" s="7" t="s">
        <v>10955</v>
      </c>
      <c r="D986" s="7" t="s">
        <v>10936</v>
      </c>
      <c r="E986" s="7" t="s">
        <v>118</v>
      </c>
      <c r="F986" s="6"/>
      <c r="G986" s="6"/>
    </row>
    <row r="987" spans="1:7" ht="135">
      <c r="A987" s="7" t="s">
        <v>9427</v>
      </c>
      <c r="B987" s="7" t="s">
        <v>10956</v>
      </c>
      <c r="C987" s="7" t="s">
        <v>10957</v>
      </c>
      <c r="D987" s="7" t="s">
        <v>10958</v>
      </c>
      <c r="E987" s="7" t="s">
        <v>118</v>
      </c>
      <c r="F987" s="6"/>
      <c r="G987" s="6"/>
    </row>
    <row r="988" spans="1:7" ht="150">
      <c r="A988" s="7" t="s">
        <v>9427</v>
      </c>
      <c r="B988" s="7" t="s">
        <v>10959</v>
      </c>
      <c r="C988" s="7" t="s">
        <v>10960</v>
      </c>
      <c r="D988" s="7" t="s">
        <v>10961</v>
      </c>
      <c r="E988" s="7" t="s">
        <v>118</v>
      </c>
      <c r="F988" s="6"/>
      <c r="G988" s="6"/>
    </row>
    <row r="989" spans="1:7" ht="150">
      <c r="A989" s="7" t="s">
        <v>9427</v>
      </c>
      <c r="B989" s="7" t="s">
        <v>10962</v>
      </c>
      <c r="C989" s="7" t="s">
        <v>10963</v>
      </c>
      <c r="D989" s="7" t="s">
        <v>10794</v>
      </c>
      <c r="E989" s="7" t="s">
        <v>118</v>
      </c>
      <c r="F989" s="6"/>
      <c r="G989" s="6"/>
    </row>
    <row r="990" spans="1:7" ht="150">
      <c r="A990" s="7" t="s">
        <v>9427</v>
      </c>
      <c r="B990" s="7" t="s">
        <v>10964</v>
      </c>
      <c r="C990" s="7" t="s">
        <v>10965</v>
      </c>
      <c r="D990" s="7" t="s">
        <v>10966</v>
      </c>
      <c r="E990" s="7" t="s">
        <v>118</v>
      </c>
      <c r="F990" s="6"/>
      <c r="G990" s="6"/>
    </row>
    <row r="991" spans="1:7" ht="135">
      <c r="A991" s="7" t="s">
        <v>9427</v>
      </c>
      <c r="B991" s="7" t="s">
        <v>10967</v>
      </c>
      <c r="C991" s="7" t="s">
        <v>10968</v>
      </c>
      <c r="D991" s="7" t="s">
        <v>10851</v>
      </c>
      <c r="E991" s="7" t="s">
        <v>118</v>
      </c>
      <c r="F991" s="6"/>
      <c r="G991" s="6"/>
    </row>
    <row r="992" spans="1:7" ht="135">
      <c r="A992" s="7" t="s">
        <v>9427</v>
      </c>
      <c r="B992" s="7" t="s">
        <v>10969</v>
      </c>
      <c r="C992" s="7" t="s">
        <v>10970</v>
      </c>
      <c r="D992" s="7" t="s">
        <v>10596</v>
      </c>
      <c r="E992" s="7" t="s">
        <v>118</v>
      </c>
      <c r="F992" s="6"/>
      <c r="G992" s="6"/>
    </row>
    <row r="993" spans="1:7" ht="150">
      <c r="A993" s="7" t="s">
        <v>9427</v>
      </c>
      <c r="B993" s="7" t="s">
        <v>10971</v>
      </c>
      <c r="C993" s="7" t="s">
        <v>10972</v>
      </c>
      <c r="D993" s="7" t="s">
        <v>10973</v>
      </c>
      <c r="E993" s="7" t="s">
        <v>118</v>
      </c>
      <c r="F993" s="6"/>
      <c r="G993" s="6"/>
    </row>
    <row r="994" spans="1:7" ht="165">
      <c r="A994" s="7" t="s">
        <v>9427</v>
      </c>
      <c r="B994" s="7" t="s">
        <v>10974</v>
      </c>
      <c r="C994" s="7" t="s">
        <v>10975</v>
      </c>
      <c r="D994" s="7" t="s">
        <v>10958</v>
      </c>
      <c r="E994" s="7" t="s">
        <v>118</v>
      </c>
      <c r="F994" s="6"/>
      <c r="G994" s="6"/>
    </row>
    <row r="995" spans="1:7" ht="150">
      <c r="A995" s="7" t="s">
        <v>9427</v>
      </c>
      <c r="B995" s="7" t="s">
        <v>10976</v>
      </c>
      <c r="C995" s="7" t="s">
        <v>10977</v>
      </c>
      <c r="D995" s="7" t="s">
        <v>10762</v>
      </c>
      <c r="E995" s="7" t="s">
        <v>118</v>
      </c>
      <c r="F995" s="6"/>
      <c r="G995" s="6"/>
    </row>
    <row r="996" spans="1:7" ht="150">
      <c r="A996" s="7" t="s">
        <v>9427</v>
      </c>
      <c r="B996" s="7" t="s">
        <v>10978</v>
      </c>
      <c r="C996" s="7" t="s">
        <v>10979</v>
      </c>
      <c r="D996" s="7" t="s">
        <v>10596</v>
      </c>
      <c r="E996" s="7" t="s">
        <v>118</v>
      </c>
      <c r="F996" s="6"/>
      <c r="G996" s="6"/>
    </row>
    <row r="997" spans="1:7" ht="150">
      <c r="A997" s="7" t="s">
        <v>9427</v>
      </c>
      <c r="B997" s="7" t="s">
        <v>10980</v>
      </c>
      <c r="C997" s="7" t="s">
        <v>10981</v>
      </c>
      <c r="D997" s="7" t="s">
        <v>10711</v>
      </c>
      <c r="E997" s="7" t="s">
        <v>118</v>
      </c>
      <c r="F997" s="6"/>
      <c r="G997" s="6"/>
    </row>
    <row r="998" spans="1:7" ht="135">
      <c r="A998" s="7" t="s">
        <v>9427</v>
      </c>
      <c r="B998" s="7" t="s">
        <v>10982</v>
      </c>
      <c r="C998" s="7" t="s">
        <v>10983</v>
      </c>
      <c r="D998" s="7" t="s">
        <v>10903</v>
      </c>
      <c r="E998" s="7" t="s">
        <v>118</v>
      </c>
      <c r="F998" s="6"/>
      <c r="G998" s="6"/>
    </row>
    <row r="999" spans="1:7" ht="135">
      <c r="A999" s="7" t="s">
        <v>9427</v>
      </c>
      <c r="B999" s="7" t="s">
        <v>10984</v>
      </c>
      <c r="C999" s="7" t="s">
        <v>10985</v>
      </c>
      <c r="D999" s="7" t="s">
        <v>10596</v>
      </c>
      <c r="E999" s="7" t="s">
        <v>118</v>
      </c>
      <c r="F999" s="6"/>
      <c r="G999" s="6"/>
    </row>
    <row r="1000" spans="1:7" ht="135">
      <c r="A1000" s="7" t="s">
        <v>9427</v>
      </c>
      <c r="B1000" s="7" t="s">
        <v>10986</v>
      </c>
      <c r="C1000" s="7" t="s">
        <v>10987</v>
      </c>
      <c r="D1000" s="7" t="s">
        <v>10988</v>
      </c>
      <c r="E1000" s="7" t="s">
        <v>118</v>
      </c>
      <c r="F1000" s="6"/>
      <c r="G1000" s="6"/>
    </row>
    <row r="1001" spans="1:7" ht="135">
      <c r="A1001" s="7" t="s">
        <v>9427</v>
      </c>
      <c r="B1001" s="7" t="s">
        <v>10989</v>
      </c>
      <c r="C1001" s="7" t="s">
        <v>10990</v>
      </c>
      <c r="D1001" s="7" t="s">
        <v>10991</v>
      </c>
      <c r="E1001" s="7" t="s">
        <v>118</v>
      </c>
      <c r="F1001" s="6"/>
      <c r="G1001" s="6"/>
    </row>
    <row r="1002" spans="1:7" ht="150">
      <c r="A1002" s="7" t="s">
        <v>9427</v>
      </c>
      <c r="B1002" s="7" t="s">
        <v>10992</v>
      </c>
      <c r="C1002" s="7" t="s">
        <v>10993</v>
      </c>
      <c r="D1002" s="7" t="s">
        <v>10994</v>
      </c>
      <c r="E1002" s="7" t="s">
        <v>118</v>
      </c>
      <c r="F1002" s="6"/>
      <c r="G1002" s="6"/>
    </row>
    <row r="1003" spans="1:7" ht="150">
      <c r="A1003" s="7" t="s">
        <v>9427</v>
      </c>
      <c r="B1003" s="7" t="s">
        <v>10995</v>
      </c>
      <c r="C1003" s="7" t="s">
        <v>10996</v>
      </c>
      <c r="D1003" s="7" t="s">
        <v>10997</v>
      </c>
      <c r="E1003" s="7" t="s">
        <v>118</v>
      </c>
      <c r="F1003" s="6"/>
      <c r="G1003" s="6"/>
    </row>
    <row r="1004" spans="1:7" ht="135">
      <c r="A1004" s="7" t="s">
        <v>9427</v>
      </c>
      <c r="B1004" s="7" t="s">
        <v>10998</v>
      </c>
      <c r="C1004" s="7" t="s">
        <v>10999</v>
      </c>
      <c r="D1004" s="7" t="s">
        <v>11000</v>
      </c>
      <c r="E1004" s="7" t="s">
        <v>118</v>
      </c>
      <c r="F1004" s="6"/>
      <c r="G1004" s="6"/>
    </row>
    <row r="1005" spans="1:7" ht="135">
      <c r="A1005" s="7" t="s">
        <v>9427</v>
      </c>
      <c r="B1005" s="7" t="s">
        <v>11001</v>
      </c>
      <c r="C1005" s="7" t="s">
        <v>11002</v>
      </c>
      <c r="D1005" s="7" t="s">
        <v>10958</v>
      </c>
      <c r="E1005" s="7" t="s">
        <v>118</v>
      </c>
      <c r="F1005" s="6"/>
      <c r="G1005" s="6"/>
    </row>
    <row r="1006" spans="1:7" ht="135">
      <c r="A1006" s="7" t="s">
        <v>9427</v>
      </c>
      <c r="B1006" s="7" t="s">
        <v>11003</v>
      </c>
      <c r="C1006" s="7" t="s">
        <v>11004</v>
      </c>
      <c r="D1006" s="7" t="s">
        <v>11005</v>
      </c>
      <c r="E1006" s="7" t="s">
        <v>118</v>
      </c>
      <c r="F1006" s="6"/>
      <c r="G1006" s="6"/>
    </row>
    <row r="1007" spans="1:7" ht="135">
      <c r="A1007" s="7" t="s">
        <v>9427</v>
      </c>
      <c r="B1007" s="7" t="s">
        <v>11006</v>
      </c>
      <c r="C1007" s="7" t="s">
        <v>11007</v>
      </c>
      <c r="D1007" s="7" t="s">
        <v>11008</v>
      </c>
      <c r="E1007" s="7" t="s">
        <v>118</v>
      </c>
      <c r="F1007" s="6"/>
      <c r="G1007" s="6"/>
    </row>
    <row r="1008" spans="1:7" ht="150">
      <c r="A1008" s="7" t="s">
        <v>9427</v>
      </c>
      <c r="B1008" s="7" t="s">
        <v>11009</v>
      </c>
      <c r="C1008" s="7" t="s">
        <v>11010</v>
      </c>
      <c r="D1008" s="7" t="s">
        <v>11011</v>
      </c>
      <c r="E1008" s="7" t="s">
        <v>118</v>
      </c>
      <c r="F1008" s="6"/>
      <c r="G1008" s="6"/>
    </row>
    <row r="1009" spans="1:7" ht="135">
      <c r="A1009" s="7" t="s">
        <v>9427</v>
      </c>
      <c r="B1009" s="7" t="s">
        <v>11012</v>
      </c>
      <c r="C1009" s="7" t="s">
        <v>11013</v>
      </c>
      <c r="D1009" s="7" t="s">
        <v>11014</v>
      </c>
      <c r="E1009" s="7" t="s">
        <v>118</v>
      </c>
      <c r="F1009" s="6"/>
      <c r="G1009" s="6"/>
    </row>
    <row r="1010" spans="1:7" ht="135">
      <c r="A1010" s="7" t="s">
        <v>9427</v>
      </c>
      <c r="B1010" s="7" t="s">
        <v>11015</v>
      </c>
      <c r="C1010" s="7" t="s">
        <v>11016</v>
      </c>
      <c r="D1010" s="7" t="s">
        <v>11017</v>
      </c>
      <c r="E1010" s="7" t="s">
        <v>118</v>
      </c>
      <c r="F1010" s="6"/>
      <c r="G1010" s="6"/>
    </row>
    <row r="1011" spans="1:7" ht="150">
      <c r="A1011" s="7" t="s">
        <v>9427</v>
      </c>
      <c r="B1011" s="7" t="s">
        <v>11018</v>
      </c>
      <c r="C1011" s="7" t="s">
        <v>11019</v>
      </c>
      <c r="D1011" s="7" t="s">
        <v>10720</v>
      </c>
      <c r="E1011" s="7" t="s">
        <v>118</v>
      </c>
      <c r="F1011" s="6"/>
      <c r="G1011" s="6"/>
    </row>
    <row r="1012" spans="1:7" ht="135">
      <c r="A1012" s="7" t="s">
        <v>9427</v>
      </c>
      <c r="B1012" s="7" t="s">
        <v>11020</v>
      </c>
      <c r="C1012" s="7" t="s">
        <v>11021</v>
      </c>
      <c r="D1012" s="7" t="s">
        <v>11022</v>
      </c>
      <c r="E1012" s="7" t="s">
        <v>118</v>
      </c>
      <c r="F1012" s="6"/>
      <c r="G1012" s="6"/>
    </row>
    <row r="1013" spans="1:7" ht="165">
      <c r="A1013" s="7" t="s">
        <v>9427</v>
      </c>
      <c r="B1013" s="7" t="s">
        <v>11023</v>
      </c>
      <c r="C1013" s="7" t="s">
        <v>11024</v>
      </c>
      <c r="D1013" s="7" t="s">
        <v>10626</v>
      </c>
      <c r="E1013" s="7" t="s">
        <v>118</v>
      </c>
      <c r="F1013" s="6"/>
      <c r="G1013" s="6"/>
    </row>
    <row r="1014" spans="1:7" ht="165">
      <c r="A1014" s="7" t="s">
        <v>9427</v>
      </c>
      <c r="B1014" s="7" t="s">
        <v>11025</v>
      </c>
      <c r="C1014" s="7" t="s">
        <v>11026</v>
      </c>
      <c r="D1014" s="7" t="s">
        <v>10665</v>
      </c>
      <c r="E1014" s="7" t="s">
        <v>118</v>
      </c>
      <c r="F1014" s="6"/>
      <c r="G1014" s="6"/>
    </row>
    <row r="1015" spans="1:7" ht="150">
      <c r="A1015" s="7" t="s">
        <v>9427</v>
      </c>
      <c r="B1015" s="7" t="s">
        <v>11027</v>
      </c>
      <c r="C1015" s="7" t="s">
        <v>11028</v>
      </c>
      <c r="D1015" s="7" t="s">
        <v>11029</v>
      </c>
      <c r="E1015" s="7" t="s">
        <v>118</v>
      </c>
      <c r="F1015" s="6"/>
      <c r="G1015" s="6"/>
    </row>
    <row r="1016" spans="1:7" ht="150">
      <c r="A1016" s="7" t="s">
        <v>9427</v>
      </c>
      <c r="B1016" s="7" t="s">
        <v>11030</v>
      </c>
      <c r="C1016" s="7" t="s">
        <v>11031</v>
      </c>
      <c r="D1016" s="7" t="s">
        <v>10903</v>
      </c>
      <c r="E1016" s="7" t="s">
        <v>118</v>
      </c>
      <c r="F1016" s="6"/>
      <c r="G1016" s="6"/>
    </row>
    <row r="1017" spans="1:7" ht="135">
      <c r="A1017" s="7" t="s">
        <v>9427</v>
      </c>
      <c r="B1017" s="7" t="s">
        <v>11032</v>
      </c>
      <c r="C1017" s="7" t="s">
        <v>11033</v>
      </c>
      <c r="D1017" s="7" t="s">
        <v>10739</v>
      </c>
      <c r="E1017" s="7" t="s">
        <v>118</v>
      </c>
      <c r="F1017" s="6"/>
      <c r="G1017" s="6"/>
    </row>
    <row r="1018" spans="1:7" ht="165">
      <c r="A1018" s="7" t="s">
        <v>9427</v>
      </c>
      <c r="B1018" s="7" t="s">
        <v>11034</v>
      </c>
      <c r="C1018" s="7" t="s">
        <v>11035</v>
      </c>
      <c r="D1018" s="7" t="s">
        <v>11036</v>
      </c>
      <c r="E1018" s="7" t="s">
        <v>118</v>
      </c>
      <c r="F1018" s="6"/>
      <c r="G1018" s="6"/>
    </row>
    <row r="1019" spans="1:7" ht="150">
      <c r="A1019" s="7" t="s">
        <v>9427</v>
      </c>
      <c r="B1019" s="7" t="s">
        <v>11037</v>
      </c>
      <c r="C1019" s="7" t="s">
        <v>11038</v>
      </c>
      <c r="D1019" s="7" t="s">
        <v>11039</v>
      </c>
      <c r="E1019" s="7" t="s">
        <v>118</v>
      </c>
      <c r="F1019" s="6"/>
      <c r="G1019" s="6"/>
    </row>
    <row r="1020" spans="1:7" ht="150">
      <c r="A1020" s="7" t="s">
        <v>9427</v>
      </c>
      <c r="B1020" s="7" t="s">
        <v>11040</v>
      </c>
      <c r="C1020" s="7" t="s">
        <v>11041</v>
      </c>
      <c r="D1020" s="7" t="s">
        <v>11005</v>
      </c>
      <c r="E1020" s="7" t="s">
        <v>118</v>
      </c>
      <c r="F1020" s="6"/>
      <c r="G1020" s="6"/>
    </row>
    <row r="1021" spans="1:7" ht="135">
      <c r="A1021" s="7" t="s">
        <v>9427</v>
      </c>
      <c r="B1021" s="7" t="s">
        <v>11042</v>
      </c>
      <c r="C1021" s="7" t="s">
        <v>11043</v>
      </c>
      <c r="D1021" s="7" t="s">
        <v>11044</v>
      </c>
      <c r="E1021" s="7" t="s">
        <v>118</v>
      </c>
      <c r="F1021" s="6"/>
      <c r="G1021" s="6"/>
    </row>
    <row r="1022" spans="1:7" ht="150">
      <c r="A1022" s="7" t="s">
        <v>9427</v>
      </c>
      <c r="B1022" s="7" t="s">
        <v>11045</v>
      </c>
      <c r="C1022" s="7" t="s">
        <v>11046</v>
      </c>
      <c r="D1022" s="7" t="s">
        <v>11047</v>
      </c>
      <c r="E1022" s="7" t="s">
        <v>118</v>
      </c>
      <c r="F1022" s="6"/>
      <c r="G1022" s="6"/>
    </row>
    <row r="1023" spans="1:7" ht="150">
      <c r="A1023" s="7" t="s">
        <v>9427</v>
      </c>
      <c r="B1023" s="7" t="s">
        <v>11048</v>
      </c>
      <c r="C1023" s="7" t="s">
        <v>11049</v>
      </c>
      <c r="D1023" s="7" t="s">
        <v>11050</v>
      </c>
      <c r="E1023" s="7" t="s">
        <v>118</v>
      </c>
      <c r="F1023" s="6"/>
      <c r="G1023" s="6"/>
    </row>
    <row r="1024" spans="1:7" ht="165">
      <c r="A1024" s="7" t="s">
        <v>9427</v>
      </c>
      <c r="B1024" s="7" t="s">
        <v>11051</v>
      </c>
      <c r="C1024" s="7" t="s">
        <v>11052</v>
      </c>
      <c r="D1024" s="7" t="s">
        <v>11053</v>
      </c>
      <c r="E1024" s="7" t="s">
        <v>118</v>
      </c>
      <c r="F1024" s="6"/>
      <c r="G1024" s="6"/>
    </row>
    <row r="1025" spans="1:7" ht="150">
      <c r="A1025" s="7" t="s">
        <v>9427</v>
      </c>
      <c r="B1025" s="7" t="s">
        <v>11054</v>
      </c>
      <c r="C1025" s="7" t="s">
        <v>11055</v>
      </c>
      <c r="D1025" s="7" t="s">
        <v>11056</v>
      </c>
      <c r="E1025" s="7" t="s">
        <v>118</v>
      </c>
      <c r="F1025" s="6"/>
      <c r="G1025" s="6"/>
    </row>
    <row r="1026" spans="1:7" ht="135">
      <c r="A1026" s="7" t="s">
        <v>9427</v>
      </c>
      <c r="B1026" s="7" t="s">
        <v>11057</v>
      </c>
      <c r="C1026" s="7" t="s">
        <v>11058</v>
      </c>
      <c r="D1026" s="7" t="s">
        <v>10723</v>
      </c>
      <c r="E1026" s="7" t="s">
        <v>118</v>
      </c>
      <c r="F1026" s="6"/>
      <c r="G1026" s="6"/>
    </row>
    <row r="1027" spans="1:7" ht="150">
      <c r="A1027" s="7" t="s">
        <v>9427</v>
      </c>
      <c r="B1027" s="7" t="s">
        <v>11059</v>
      </c>
      <c r="C1027" s="7" t="s">
        <v>11060</v>
      </c>
      <c r="D1027" s="7" t="s">
        <v>10602</v>
      </c>
      <c r="E1027" s="7" t="s">
        <v>118</v>
      </c>
      <c r="F1027" s="6"/>
      <c r="G1027" s="6"/>
    </row>
    <row r="1028" spans="1:7" ht="135">
      <c r="A1028" s="7" t="s">
        <v>9427</v>
      </c>
      <c r="B1028" s="7" t="s">
        <v>11061</v>
      </c>
      <c r="C1028" s="7" t="s">
        <v>11062</v>
      </c>
      <c r="D1028" s="7" t="s">
        <v>10596</v>
      </c>
      <c r="E1028" s="7" t="s">
        <v>118</v>
      </c>
      <c r="F1028" s="6"/>
      <c r="G1028" s="6"/>
    </row>
    <row r="1029" spans="1:7" ht="150">
      <c r="A1029" s="7" t="s">
        <v>9427</v>
      </c>
      <c r="B1029" s="7" t="s">
        <v>11063</v>
      </c>
      <c r="C1029" s="7" t="s">
        <v>11064</v>
      </c>
      <c r="D1029" s="7" t="s">
        <v>11065</v>
      </c>
      <c r="E1029" s="7" t="s">
        <v>118</v>
      </c>
      <c r="F1029" s="6"/>
      <c r="G1029" s="6"/>
    </row>
    <row r="1030" spans="1:7" ht="150">
      <c r="A1030" s="7" t="s">
        <v>9427</v>
      </c>
      <c r="B1030" s="7" t="s">
        <v>11066</v>
      </c>
      <c r="C1030" s="7" t="s">
        <v>11067</v>
      </c>
      <c r="D1030" s="7" t="s">
        <v>11068</v>
      </c>
      <c r="E1030" s="7" t="s">
        <v>118</v>
      </c>
      <c r="F1030" s="6"/>
      <c r="G1030" s="6"/>
    </row>
    <row r="1031" spans="1:7" ht="150">
      <c r="A1031" s="7" t="s">
        <v>9427</v>
      </c>
      <c r="B1031" s="7" t="s">
        <v>11069</v>
      </c>
      <c r="C1031" s="7" t="s">
        <v>11070</v>
      </c>
      <c r="D1031" s="7" t="s">
        <v>10593</v>
      </c>
      <c r="E1031" s="7" t="s">
        <v>118</v>
      </c>
      <c r="F1031" s="6"/>
      <c r="G1031" s="6"/>
    </row>
    <row r="1032" spans="1:7" ht="150">
      <c r="A1032" s="7" t="s">
        <v>9427</v>
      </c>
      <c r="B1032" s="7" t="s">
        <v>11071</v>
      </c>
      <c r="C1032" s="7" t="s">
        <v>11072</v>
      </c>
      <c r="D1032" s="7" t="s">
        <v>11065</v>
      </c>
      <c r="E1032" s="7" t="s">
        <v>118</v>
      </c>
      <c r="F1032" s="6"/>
      <c r="G1032" s="6"/>
    </row>
    <row r="1033" spans="1:7" ht="165">
      <c r="A1033" s="7" t="s">
        <v>9427</v>
      </c>
      <c r="B1033" s="7" t="s">
        <v>11073</v>
      </c>
      <c r="C1033" s="7" t="s">
        <v>11074</v>
      </c>
      <c r="D1033" s="7" t="s">
        <v>11075</v>
      </c>
      <c r="E1033" s="7" t="s">
        <v>118</v>
      </c>
      <c r="F1033" s="6"/>
      <c r="G1033" s="6"/>
    </row>
    <row r="1034" spans="1:7" ht="150">
      <c r="A1034" s="7" t="s">
        <v>9427</v>
      </c>
      <c r="B1034" s="7" t="s">
        <v>11076</v>
      </c>
      <c r="C1034" s="7" t="s">
        <v>11077</v>
      </c>
      <c r="D1034" s="7" t="s">
        <v>10596</v>
      </c>
      <c r="E1034" s="7" t="s">
        <v>118</v>
      </c>
      <c r="F1034" s="6"/>
      <c r="G1034" s="6"/>
    </row>
    <row r="1035" spans="1:7" ht="135">
      <c r="A1035" s="7" t="s">
        <v>9427</v>
      </c>
      <c r="B1035" s="7" t="s">
        <v>11078</v>
      </c>
      <c r="C1035" s="7" t="s">
        <v>11079</v>
      </c>
      <c r="D1035" s="7" t="s">
        <v>10961</v>
      </c>
      <c r="E1035" s="7" t="s">
        <v>118</v>
      </c>
      <c r="F1035" s="6"/>
      <c r="G1035" s="6"/>
    </row>
    <row r="1036" spans="1:7" ht="165">
      <c r="A1036" s="7" t="s">
        <v>9427</v>
      </c>
      <c r="B1036" s="7" t="s">
        <v>11080</v>
      </c>
      <c r="C1036" s="7" t="s">
        <v>11081</v>
      </c>
      <c r="D1036" s="7" t="s">
        <v>10665</v>
      </c>
      <c r="E1036" s="7" t="s">
        <v>118</v>
      </c>
      <c r="F1036" s="6"/>
      <c r="G1036" s="6"/>
    </row>
    <row r="1037" spans="1:7" ht="135">
      <c r="A1037" s="7" t="s">
        <v>9427</v>
      </c>
      <c r="B1037" s="7" t="s">
        <v>11082</v>
      </c>
      <c r="C1037" s="7" t="s">
        <v>11083</v>
      </c>
      <c r="D1037" s="7" t="s">
        <v>11005</v>
      </c>
      <c r="E1037" s="7" t="s">
        <v>118</v>
      </c>
      <c r="F1037" s="6"/>
      <c r="G1037" s="6"/>
    </row>
    <row r="1038" spans="1:7" ht="150">
      <c r="A1038" s="7" t="s">
        <v>9427</v>
      </c>
      <c r="B1038" s="7" t="s">
        <v>11084</v>
      </c>
      <c r="C1038" s="7" t="s">
        <v>11085</v>
      </c>
      <c r="D1038" s="7" t="s">
        <v>10851</v>
      </c>
      <c r="E1038" s="7" t="s">
        <v>118</v>
      </c>
      <c r="F1038" s="6"/>
      <c r="G1038" s="6"/>
    </row>
    <row r="1039" spans="1:7" ht="150">
      <c r="A1039" s="7" t="s">
        <v>9427</v>
      </c>
      <c r="B1039" s="7" t="s">
        <v>11086</v>
      </c>
      <c r="C1039" s="7" t="s">
        <v>11087</v>
      </c>
      <c r="D1039" s="7" t="s">
        <v>10593</v>
      </c>
      <c r="E1039" s="7" t="s">
        <v>118</v>
      </c>
      <c r="F1039" s="6"/>
      <c r="G1039" s="6"/>
    </row>
    <row r="1040" spans="1:7" ht="150">
      <c r="A1040" s="7" t="s">
        <v>9427</v>
      </c>
      <c r="B1040" s="7" t="s">
        <v>11088</v>
      </c>
      <c r="C1040" s="7" t="s">
        <v>11089</v>
      </c>
      <c r="D1040" s="7" t="s">
        <v>11090</v>
      </c>
      <c r="E1040" s="7" t="s">
        <v>118</v>
      </c>
      <c r="F1040" s="6"/>
      <c r="G1040" s="6"/>
    </row>
    <row r="1041" spans="1:7" ht="150">
      <c r="A1041" s="7" t="s">
        <v>9427</v>
      </c>
      <c r="B1041" s="7" t="s">
        <v>11091</v>
      </c>
      <c r="C1041" s="7" t="s">
        <v>11092</v>
      </c>
      <c r="D1041" s="7" t="s">
        <v>10629</v>
      </c>
      <c r="E1041" s="7" t="s">
        <v>118</v>
      </c>
      <c r="F1041" s="6"/>
      <c r="G1041" s="6"/>
    </row>
    <row r="1042" spans="1:7" ht="165">
      <c r="A1042" s="7" t="s">
        <v>9427</v>
      </c>
      <c r="B1042" s="7" t="s">
        <v>11093</v>
      </c>
      <c r="C1042" s="7" t="s">
        <v>11094</v>
      </c>
      <c r="D1042" s="7" t="s">
        <v>10665</v>
      </c>
      <c r="E1042" s="7" t="s">
        <v>118</v>
      </c>
      <c r="F1042" s="6"/>
      <c r="G1042" s="6"/>
    </row>
    <row r="1043" spans="1:7" ht="150">
      <c r="A1043" s="7" t="s">
        <v>9427</v>
      </c>
      <c r="B1043" s="7" t="s">
        <v>11095</v>
      </c>
      <c r="C1043" s="7" t="s">
        <v>11096</v>
      </c>
      <c r="D1043" s="7" t="s">
        <v>10794</v>
      </c>
      <c r="E1043" s="7" t="s">
        <v>118</v>
      </c>
      <c r="F1043" s="6"/>
      <c r="G1043" s="6"/>
    </row>
    <row r="1044" spans="1:7" ht="150">
      <c r="A1044" s="7" t="s">
        <v>9427</v>
      </c>
      <c r="B1044" s="7" t="s">
        <v>11097</v>
      </c>
      <c r="C1044" s="7" t="s">
        <v>11098</v>
      </c>
      <c r="D1044" s="7" t="s">
        <v>10762</v>
      </c>
      <c r="E1044" s="7" t="s">
        <v>118</v>
      </c>
      <c r="F1044" s="6"/>
      <c r="G1044" s="6"/>
    </row>
    <row r="1045" spans="1:7" ht="150">
      <c r="A1045" s="7" t="s">
        <v>9427</v>
      </c>
      <c r="B1045" s="7" t="s">
        <v>11099</v>
      </c>
      <c r="C1045" s="7" t="s">
        <v>11100</v>
      </c>
      <c r="D1045" s="7" t="s">
        <v>10829</v>
      </c>
      <c r="E1045" s="7" t="s">
        <v>118</v>
      </c>
      <c r="F1045" s="6"/>
      <c r="G1045" s="6"/>
    </row>
    <row r="1046" spans="1:7" ht="150">
      <c r="A1046" s="7" t="s">
        <v>9427</v>
      </c>
      <c r="B1046" s="7" t="s">
        <v>11101</v>
      </c>
      <c r="C1046" s="7" t="s">
        <v>11102</v>
      </c>
      <c r="D1046" s="7" t="s">
        <v>11103</v>
      </c>
      <c r="E1046" s="7" t="s">
        <v>118</v>
      </c>
      <c r="F1046" s="6"/>
      <c r="G1046" s="6"/>
    </row>
    <row r="1047" spans="1:7" ht="150">
      <c r="A1047" s="7" t="s">
        <v>9427</v>
      </c>
      <c r="B1047" s="7" t="s">
        <v>11104</v>
      </c>
      <c r="C1047" s="7" t="s">
        <v>11105</v>
      </c>
      <c r="D1047" s="7" t="s">
        <v>11106</v>
      </c>
      <c r="E1047" s="7" t="s">
        <v>118</v>
      </c>
      <c r="F1047" s="6"/>
      <c r="G1047" s="6"/>
    </row>
    <row r="1048" spans="1:7" ht="150">
      <c r="A1048" s="7" t="s">
        <v>9427</v>
      </c>
      <c r="B1048" s="7" t="s">
        <v>11107</v>
      </c>
      <c r="C1048" s="7" t="s">
        <v>11108</v>
      </c>
      <c r="D1048" s="7" t="s">
        <v>10751</v>
      </c>
      <c r="E1048" s="7" t="s">
        <v>118</v>
      </c>
      <c r="F1048" s="6"/>
      <c r="G1048" s="6"/>
    </row>
    <row r="1049" spans="1:7" ht="150">
      <c r="A1049" s="7" t="s">
        <v>9427</v>
      </c>
      <c r="B1049" s="7" t="s">
        <v>11109</v>
      </c>
      <c r="C1049" s="7" t="s">
        <v>11110</v>
      </c>
      <c r="D1049" s="7" t="s">
        <v>10893</v>
      </c>
      <c r="E1049" s="7" t="s">
        <v>118</v>
      </c>
      <c r="F1049" s="6"/>
      <c r="G1049" s="6"/>
    </row>
    <row r="1050" spans="1:7" ht="150">
      <c r="A1050" s="7" t="s">
        <v>9427</v>
      </c>
      <c r="B1050" s="7" t="s">
        <v>11111</v>
      </c>
      <c r="C1050" s="7" t="s">
        <v>11112</v>
      </c>
      <c r="D1050" s="7" t="s">
        <v>11113</v>
      </c>
      <c r="E1050" s="7" t="s">
        <v>118</v>
      </c>
      <c r="F1050" s="6"/>
      <c r="G1050" s="6"/>
    </row>
    <row r="1051" spans="1:7" ht="150">
      <c r="A1051" s="7" t="s">
        <v>9427</v>
      </c>
      <c r="B1051" s="7" t="s">
        <v>11114</v>
      </c>
      <c r="C1051" s="7" t="s">
        <v>11115</v>
      </c>
      <c r="D1051" s="7" t="s">
        <v>11116</v>
      </c>
      <c r="E1051" s="7" t="s">
        <v>118</v>
      </c>
      <c r="F1051" s="6"/>
      <c r="G1051" s="6"/>
    </row>
    <row r="1052" spans="1:7" ht="150">
      <c r="A1052" s="7" t="s">
        <v>9427</v>
      </c>
      <c r="B1052" s="7" t="s">
        <v>11117</v>
      </c>
      <c r="C1052" s="7" t="s">
        <v>11118</v>
      </c>
      <c r="D1052" s="7" t="s">
        <v>10596</v>
      </c>
      <c r="E1052" s="7" t="s">
        <v>118</v>
      </c>
      <c r="F1052" s="6"/>
      <c r="G1052" s="6"/>
    </row>
    <row r="1053" spans="1:7" ht="135">
      <c r="A1053" s="7" t="s">
        <v>9427</v>
      </c>
      <c r="B1053" s="7" t="s">
        <v>11119</v>
      </c>
      <c r="C1053" s="7" t="s">
        <v>11120</v>
      </c>
      <c r="D1053" s="7" t="s">
        <v>10596</v>
      </c>
      <c r="E1053" s="7" t="s">
        <v>118</v>
      </c>
      <c r="F1053" s="6"/>
      <c r="G1053" s="6"/>
    </row>
    <row r="1054" spans="1:7" ht="150">
      <c r="A1054" s="7" t="s">
        <v>9427</v>
      </c>
      <c r="B1054" s="7" t="s">
        <v>11121</v>
      </c>
      <c r="C1054" s="7" t="s">
        <v>11122</v>
      </c>
      <c r="D1054" s="7" t="s">
        <v>11123</v>
      </c>
      <c r="E1054" s="7" t="s">
        <v>118</v>
      </c>
      <c r="F1054" s="6"/>
      <c r="G1054" s="6"/>
    </row>
    <row r="1055" spans="1:7" ht="150">
      <c r="A1055" s="7" t="s">
        <v>9427</v>
      </c>
      <c r="B1055" s="7" t="s">
        <v>11124</v>
      </c>
      <c r="C1055" s="7" t="s">
        <v>11125</v>
      </c>
      <c r="D1055" s="7" t="s">
        <v>10490</v>
      </c>
      <c r="E1055" s="7" t="s">
        <v>118</v>
      </c>
      <c r="F1055" s="6"/>
      <c r="G1055" s="6"/>
    </row>
    <row r="1056" spans="1:7" ht="165">
      <c r="A1056" s="7" t="s">
        <v>9427</v>
      </c>
      <c r="B1056" s="7" t="s">
        <v>11126</v>
      </c>
      <c r="C1056" s="7" t="s">
        <v>11127</v>
      </c>
      <c r="D1056" s="7" t="s">
        <v>11128</v>
      </c>
      <c r="E1056" s="7" t="s">
        <v>118</v>
      </c>
      <c r="F1056" s="6"/>
      <c r="G1056" s="6"/>
    </row>
    <row r="1057" spans="1:7" ht="150">
      <c r="A1057" s="7" t="s">
        <v>9427</v>
      </c>
      <c r="B1057" s="7" t="s">
        <v>11129</v>
      </c>
      <c r="C1057" s="7" t="s">
        <v>11130</v>
      </c>
      <c r="D1057" s="7" t="s">
        <v>10765</v>
      </c>
      <c r="E1057" s="7" t="s">
        <v>118</v>
      </c>
      <c r="F1057" s="6"/>
      <c r="G1057" s="6"/>
    </row>
    <row r="1058" spans="1:7" ht="150">
      <c r="A1058" s="7" t="s">
        <v>9427</v>
      </c>
      <c r="B1058" s="7" t="s">
        <v>11131</v>
      </c>
      <c r="C1058" s="7" t="s">
        <v>11132</v>
      </c>
      <c r="D1058" s="7" t="s">
        <v>10593</v>
      </c>
      <c r="E1058" s="7" t="s">
        <v>118</v>
      </c>
      <c r="F1058" s="6"/>
      <c r="G1058" s="6"/>
    </row>
    <row r="1059" spans="1:7" ht="150">
      <c r="A1059" s="7" t="s">
        <v>9427</v>
      </c>
      <c r="B1059" s="7" t="s">
        <v>11133</v>
      </c>
      <c r="C1059" s="7" t="s">
        <v>11134</v>
      </c>
      <c r="D1059" s="7" t="s">
        <v>11135</v>
      </c>
      <c r="E1059" s="7" t="s">
        <v>118</v>
      </c>
      <c r="F1059" s="6"/>
      <c r="G1059" s="6"/>
    </row>
    <row r="1060" spans="1:7" ht="150">
      <c r="A1060" s="7" t="s">
        <v>9427</v>
      </c>
      <c r="B1060" s="7" t="s">
        <v>11136</v>
      </c>
      <c r="C1060" s="7" t="s">
        <v>11137</v>
      </c>
      <c r="D1060" s="7" t="s">
        <v>11138</v>
      </c>
      <c r="E1060" s="7" t="s">
        <v>118</v>
      </c>
      <c r="F1060" s="6"/>
      <c r="G1060" s="6"/>
    </row>
    <row r="1061" spans="1:7" ht="135">
      <c r="A1061" s="7" t="s">
        <v>9427</v>
      </c>
      <c r="B1061" s="7" t="s">
        <v>11139</v>
      </c>
      <c r="C1061" s="7" t="s">
        <v>11140</v>
      </c>
      <c r="D1061" s="7" t="s">
        <v>11141</v>
      </c>
      <c r="E1061" s="7" t="s">
        <v>118</v>
      </c>
      <c r="F1061" s="6"/>
      <c r="G1061" s="6"/>
    </row>
    <row r="1062" spans="1:7" ht="135">
      <c r="A1062" s="7" t="s">
        <v>9427</v>
      </c>
      <c r="B1062" s="7" t="s">
        <v>11142</v>
      </c>
      <c r="C1062" s="7" t="s">
        <v>11143</v>
      </c>
      <c r="D1062" s="7" t="s">
        <v>11144</v>
      </c>
      <c r="E1062" s="7" t="s">
        <v>118</v>
      </c>
      <c r="F1062" s="6"/>
      <c r="G1062" s="6"/>
    </row>
    <row r="1063" spans="1:7" ht="165">
      <c r="A1063" s="7" t="s">
        <v>9427</v>
      </c>
      <c r="B1063" s="7" t="s">
        <v>11145</v>
      </c>
      <c r="C1063" s="7" t="s">
        <v>11146</v>
      </c>
      <c r="D1063" s="7" t="s">
        <v>11128</v>
      </c>
      <c r="E1063" s="7" t="s">
        <v>118</v>
      </c>
      <c r="F1063" s="6"/>
      <c r="G1063" s="6"/>
    </row>
    <row r="1064" spans="1:7" ht="150">
      <c r="A1064" s="7" t="s">
        <v>9427</v>
      </c>
      <c r="B1064" s="7" t="s">
        <v>11147</v>
      </c>
      <c r="C1064" s="7" t="s">
        <v>11148</v>
      </c>
      <c r="D1064" s="7" t="s">
        <v>10903</v>
      </c>
      <c r="E1064" s="7" t="s">
        <v>118</v>
      </c>
      <c r="F1064" s="6"/>
      <c r="G1064" s="6"/>
    </row>
    <row r="1065" spans="1:7" ht="135">
      <c r="A1065" s="7" t="s">
        <v>9427</v>
      </c>
      <c r="B1065" s="7" t="s">
        <v>11149</v>
      </c>
      <c r="C1065" s="7" t="s">
        <v>11150</v>
      </c>
      <c r="D1065" s="7" t="s">
        <v>11151</v>
      </c>
      <c r="E1065" s="7" t="s">
        <v>118</v>
      </c>
      <c r="F1065" s="6"/>
      <c r="G1065" s="6"/>
    </row>
    <row r="1066" spans="1:7" ht="150">
      <c r="A1066" s="7" t="s">
        <v>9427</v>
      </c>
      <c r="B1066" s="7" t="s">
        <v>11152</v>
      </c>
      <c r="C1066" s="7" t="s">
        <v>11153</v>
      </c>
      <c r="D1066" s="7" t="s">
        <v>10762</v>
      </c>
      <c r="E1066" s="7" t="s">
        <v>118</v>
      </c>
      <c r="F1066" s="6"/>
      <c r="G1066" s="6"/>
    </row>
    <row r="1067" spans="1:7" ht="135">
      <c r="A1067" s="7" t="s">
        <v>9427</v>
      </c>
      <c r="B1067" s="7" t="s">
        <v>11154</v>
      </c>
      <c r="C1067" s="7" t="s">
        <v>11155</v>
      </c>
      <c r="D1067" s="7" t="s">
        <v>11156</v>
      </c>
      <c r="E1067" s="7" t="s">
        <v>118</v>
      </c>
      <c r="F1067" s="6"/>
      <c r="G1067" s="6"/>
    </row>
    <row r="1068" spans="1:7" ht="135">
      <c r="A1068" s="7" t="s">
        <v>9427</v>
      </c>
      <c r="B1068" s="7" t="s">
        <v>11157</v>
      </c>
      <c r="C1068" s="7" t="s">
        <v>11158</v>
      </c>
      <c r="D1068" s="7" t="s">
        <v>10886</v>
      </c>
      <c r="E1068" s="7" t="s">
        <v>118</v>
      </c>
      <c r="F1068" s="6"/>
      <c r="G1068" s="6"/>
    </row>
    <row r="1069" spans="1:7" ht="150">
      <c r="A1069" s="7" t="s">
        <v>9427</v>
      </c>
      <c r="B1069" s="7" t="s">
        <v>11159</v>
      </c>
      <c r="C1069" s="7" t="s">
        <v>11160</v>
      </c>
      <c r="D1069" s="7" t="s">
        <v>11161</v>
      </c>
      <c r="E1069" s="7" t="s">
        <v>118</v>
      </c>
      <c r="F1069" s="6"/>
      <c r="G1069" s="6"/>
    </row>
    <row r="1070" spans="1:7" ht="150">
      <c r="A1070" s="7" t="s">
        <v>9427</v>
      </c>
      <c r="B1070" s="7" t="s">
        <v>11162</v>
      </c>
      <c r="C1070" s="7" t="s">
        <v>11163</v>
      </c>
      <c r="D1070" s="7" t="s">
        <v>10665</v>
      </c>
      <c r="E1070" s="7" t="s">
        <v>118</v>
      </c>
      <c r="F1070" s="6"/>
      <c r="G1070" s="6"/>
    </row>
    <row r="1071" spans="1:7" ht="165">
      <c r="A1071" s="7" t="s">
        <v>9427</v>
      </c>
      <c r="B1071" s="7" t="s">
        <v>11164</v>
      </c>
      <c r="C1071" s="7" t="s">
        <v>11165</v>
      </c>
      <c r="D1071" s="7" t="s">
        <v>10797</v>
      </c>
      <c r="E1071" s="7" t="s">
        <v>118</v>
      </c>
      <c r="F1071" s="6"/>
      <c r="G1071" s="6"/>
    </row>
    <row r="1072" spans="1:7" ht="150">
      <c r="A1072" s="7" t="s">
        <v>9427</v>
      </c>
      <c r="B1072" s="7" t="s">
        <v>11166</v>
      </c>
      <c r="C1072" s="7" t="s">
        <v>11167</v>
      </c>
      <c r="D1072" s="7" t="s">
        <v>11168</v>
      </c>
      <c r="E1072" s="7" t="s">
        <v>118</v>
      </c>
      <c r="F1072" s="6"/>
      <c r="G1072" s="6"/>
    </row>
    <row r="1073" spans="1:7" ht="150">
      <c r="A1073" s="7" t="s">
        <v>9427</v>
      </c>
      <c r="B1073" s="7" t="s">
        <v>11169</v>
      </c>
      <c r="C1073" s="7" t="s">
        <v>11170</v>
      </c>
      <c r="D1073" s="7" t="s">
        <v>11171</v>
      </c>
      <c r="E1073" s="7" t="s">
        <v>118</v>
      </c>
      <c r="F1073" s="6"/>
      <c r="G1073" s="6"/>
    </row>
    <row r="1074" spans="1:7" ht="150">
      <c r="A1074" s="7" t="s">
        <v>9427</v>
      </c>
      <c r="B1074" s="7" t="s">
        <v>11172</v>
      </c>
      <c r="C1074" s="7" t="s">
        <v>11173</v>
      </c>
      <c r="D1074" s="7" t="s">
        <v>10893</v>
      </c>
      <c r="E1074" s="7" t="s">
        <v>118</v>
      </c>
      <c r="F1074" s="6"/>
      <c r="G1074" s="6"/>
    </row>
    <row r="1075" spans="1:7" ht="165">
      <c r="A1075" s="7" t="s">
        <v>9427</v>
      </c>
      <c r="B1075" s="7" t="s">
        <v>11174</v>
      </c>
      <c r="C1075" s="7" t="s">
        <v>11175</v>
      </c>
      <c r="D1075" s="7" t="s">
        <v>10665</v>
      </c>
      <c r="E1075" s="7" t="s">
        <v>118</v>
      </c>
      <c r="F1075" s="6"/>
      <c r="G1075" s="6"/>
    </row>
    <row r="1076" spans="1:7" ht="150">
      <c r="A1076" s="7" t="s">
        <v>9427</v>
      </c>
      <c r="B1076" s="7" t="s">
        <v>11176</v>
      </c>
      <c r="C1076" s="7" t="s">
        <v>11177</v>
      </c>
      <c r="D1076" s="7" t="s">
        <v>11178</v>
      </c>
      <c r="E1076" s="7" t="s">
        <v>118</v>
      </c>
      <c r="F1076" s="6"/>
      <c r="G1076" s="6"/>
    </row>
    <row r="1077" spans="1:7" ht="135">
      <c r="A1077" s="7" t="s">
        <v>9427</v>
      </c>
      <c r="B1077" s="7" t="s">
        <v>11179</v>
      </c>
      <c r="C1077" s="7" t="s">
        <v>11180</v>
      </c>
      <c r="D1077" s="7" t="s">
        <v>11181</v>
      </c>
      <c r="E1077" s="7" t="s">
        <v>118</v>
      </c>
      <c r="F1077" s="6"/>
      <c r="G1077" s="6"/>
    </row>
    <row r="1078" spans="1:7" ht="150">
      <c r="A1078" s="7" t="s">
        <v>9427</v>
      </c>
      <c r="B1078" s="7" t="s">
        <v>11182</v>
      </c>
      <c r="C1078" s="7" t="s">
        <v>11183</v>
      </c>
      <c r="D1078" s="7" t="s">
        <v>11184</v>
      </c>
      <c r="E1078" s="7" t="s">
        <v>118</v>
      </c>
      <c r="F1078" s="6"/>
      <c r="G1078" s="6"/>
    </row>
    <row r="1079" spans="1:7" ht="150">
      <c r="A1079" s="7" t="s">
        <v>9427</v>
      </c>
      <c r="B1079" s="7" t="s">
        <v>11185</v>
      </c>
      <c r="C1079" s="7" t="s">
        <v>11186</v>
      </c>
      <c r="D1079" s="7" t="s">
        <v>11187</v>
      </c>
      <c r="E1079" s="7" t="s">
        <v>118</v>
      </c>
      <c r="F1079" s="6"/>
      <c r="G1079" s="6"/>
    </row>
    <row r="1080" spans="1:7" ht="150">
      <c r="A1080" s="7" t="s">
        <v>9427</v>
      </c>
      <c r="B1080" s="7" t="s">
        <v>11188</v>
      </c>
      <c r="C1080" s="7" t="s">
        <v>11189</v>
      </c>
      <c r="D1080" s="7" t="s">
        <v>11190</v>
      </c>
      <c r="E1080" s="7" t="s">
        <v>118</v>
      </c>
      <c r="F1080" s="6"/>
      <c r="G1080" s="6"/>
    </row>
    <row r="1081" spans="1:7" ht="165">
      <c r="A1081" s="7" t="s">
        <v>9427</v>
      </c>
      <c r="B1081" s="7" t="s">
        <v>11191</v>
      </c>
      <c r="C1081" s="7" t="s">
        <v>11192</v>
      </c>
      <c r="D1081" s="7" t="s">
        <v>10665</v>
      </c>
      <c r="E1081" s="7" t="s">
        <v>118</v>
      </c>
      <c r="F1081" s="6"/>
      <c r="G1081" s="6"/>
    </row>
    <row r="1082" spans="1:7" ht="150">
      <c r="A1082" s="7" t="s">
        <v>9427</v>
      </c>
      <c r="B1082" s="7" t="s">
        <v>11193</v>
      </c>
      <c r="C1082" s="7" t="s">
        <v>11194</v>
      </c>
      <c r="D1082" s="7" t="s">
        <v>11195</v>
      </c>
      <c r="E1082" s="7" t="s">
        <v>118</v>
      </c>
      <c r="F1082" s="6"/>
      <c r="G1082" s="6"/>
    </row>
    <row r="1083" spans="1:7" ht="150">
      <c r="A1083" s="7" t="s">
        <v>9427</v>
      </c>
      <c r="B1083" s="7" t="s">
        <v>11196</v>
      </c>
      <c r="C1083" s="7" t="s">
        <v>11197</v>
      </c>
      <c r="D1083" s="7" t="s">
        <v>10596</v>
      </c>
      <c r="E1083" s="7" t="s">
        <v>118</v>
      </c>
      <c r="F1083" s="6"/>
      <c r="G1083" s="6"/>
    </row>
    <row r="1084" spans="1:7" ht="135">
      <c r="A1084" s="7" t="s">
        <v>9427</v>
      </c>
      <c r="B1084" s="7" t="s">
        <v>11198</v>
      </c>
      <c r="C1084" s="7" t="s">
        <v>11199</v>
      </c>
      <c r="D1084" s="7" t="s">
        <v>11200</v>
      </c>
      <c r="E1084" s="7" t="s">
        <v>118</v>
      </c>
      <c r="F1084" s="6"/>
      <c r="G1084" s="6"/>
    </row>
    <row r="1085" spans="1:7" ht="165">
      <c r="A1085" s="7" t="s">
        <v>9427</v>
      </c>
      <c r="B1085" s="7" t="s">
        <v>11201</v>
      </c>
      <c r="C1085" s="7" t="s">
        <v>11202</v>
      </c>
      <c r="D1085" s="7" t="s">
        <v>10665</v>
      </c>
      <c r="E1085" s="7" t="s">
        <v>118</v>
      </c>
      <c r="F1085" s="6"/>
      <c r="G1085" s="6"/>
    </row>
    <row r="1086" spans="1:7" ht="150">
      <c r="A1086" s="7" t="s">
        <v>9427</v>
      </c>
      <c r="B1086" s="7" t="s">
        <v>11203</v>
      </c>
      <c r="C1086" s="7" t="s">
        <v>11204</v>
      </c>
      <c r="D1086" s="7" t="s">
        <v>10647</v>
      </c>
      <c r="E1086" s="7" t="s">
        <v>118</v>
      </c>
      <c r="F1086" s="6"/>
      <c r="G1086" s="6"/>
    </row>
    <row r="1087" spans="1:7" ht="135">
      <c r="A1087" s="7" t="s">
        <v>9427</v>
      </c>
      <c r="B1087" s="7" t="s">
        <v>11205</v>
      </c>
      <c r="C1087" s="7" t="s">
        <v>11206</v>
      </c>
      <c r="D1087" s="7" t="s">
        <v>10794</v>
      </c>
      <c r="E1087" s="7" t="s">
        <v>118</v>
      </c>
      <c r="F1087" s="6"/>
      <c r="G1087" s="6"/>
    </row>
    <row r="1088" spans="1:7" ht="150">
      <c r="A1088" s="7" t="s">
        <v>9427</v>
      </c>
      <c r="B1088" s="7" t="s">
        <v>11207</v>
      </c>
      <c r="C1088" s="7" t="s">
        <v>11208</v>
      </c>
      <c r="D1088" s="7" t="s">
        <v>10829</v>
      </c>
      <c r="E1088" s="7" t="s">
        <v>118</v>
      </c>
      <c r="F1088" s="6"/>
      <c r="G1088" s="6"/>
    </row>
    <row r="1089" spans="1:7" ht="150">
      <c r="A1089" s="7" t="s">
        <v>9427</v>
      </c>
      <c r="B1089" s="7" t="s">
        <v>11209</v>
      </c>
      <c r="C1089" s="7" t="s">
        <v>11210</v>
      </c>
      <c r="D1089" s="7" t="s">
        <v>10936</v>
      </c>
      <c r="E1089" s="7" t="s">
        <v>118</v>
      </c>
      <c r="F1089" s="6"/>
      <c r="G1089" s="6"/>
    </row>
    <row r="1090" spans="1:7" ht="135">
      <c r="A1090" s="7" t="s">
        <v>9427</v>
      </c>
      <c r="B1090" s="7" t="s">
        <v>11211</v>
      </c>
      <c r="C1090" s="7" t="s">
        <v>11212</v>
      </c>
      <c r="D1090" s="7" t="s">
        <v>10920</v>
      </c>
      <c r="E1090" s="7" t="s">
        <v>118</v>
      </c>
      <c r="F1090" s="6"/>
      <c r="G1090" s="6"/>
    </row>
    <row r="1091" spans="1:7" ht="150">
      <c r="A1091" s="7" t="s">
        <v>9427</v>
      </c>
      <c r="B1091" s="7" t="s">
        <v>11213</v>
      </c>
      <c r="C1091" s="7" t="s">
        <v>11214</v>
      </c>
      <c r="D1091" s="7" t="s">
        <v>10739</v>
      </c>
      <c r="E1091" s="7" t="s">
        <v>118</v>
      </c>
      <c r="F1091" s="6"/>
      <c r="G1091" s="6"/>
    </row>
    <row r="1092" spans="1:7" ht="135">
      <c r="A1092" s="7" t="s">
        <v>9427</v>
      </c>
      <c r="B1092" s="7" t="s">
        <v>11215</v>
      </c>
      <c r="C1092" s="7" t="s">
        <v>11216</v>
      </c>
      <c r="D1092" s="7" t="s">
        <v>10739</v>
      </c>
      <c r="E1092" s="7" t="s">
        <v>118</v>
      </c>
      <c r="F1092" s="6"/>
      <c r="G1092" s="6"/>
    </row>
    <row r="1093" spans="1:7" ht="135">
      <c r="A1093" s="7" t="s">
        <v>9427</v>
      </c>
      <c r="B1093" s="7" t="s">
        <v>11217</v>
      </c>
      <c r="C1093" s="7" t="s">
        <v>11218</v>
      </c>
      <c r="D1093" s="7" t="s">
        <v>11219</v>
      </c>
      <c r="E1093" s="7" t="s">
        <v>118</v>
      </c>
      <c r="F1093" s="6"/>
      <c r="G1093" s="6"/>
    </row>
    <row r="1094" spans="1:7" ht="150">
      <c r="A1094" s="7" t="s">
        <v>9427</v>
      </c>
      <c r="B1094" s="7" t="s">
        <v>11220</v>
      </c>
      <c r="C1094" s="7" t="s">
        <v>11221</v>
      </c>
      <c r="D1094" s="7" t="s">
        <v>10731</v>
      </c>
      <c r="E1094" s="7" t="s">
        <v>118</v>
      </c>
      <c r="F1094" s="6"/>
      <c r="G1094" s="6"/>
    </row>
    <row r="1095" spans="1:7" ht="165">
      <c r="A1095" s="7" t="s">
        <v>9427</v>
      </c>
      <c r="B1095" s="7" t="s">
        <v>11222</v>
      </c>
      <c r="C1095" s="7" t="s">
        <v>11223</v>
      </c>
      <c r="D1095" s="7" t="s">
        <v>11224</v>
      </c>
      <c r="E1095" s="7" t="s">
        <v>118</v>
      </c>
      <c r="F1095" s="6"/>
      <c r="G1095" s="6"/>
    </row>
    <row r="1096" spans="1:7" ht="165">
      <c r="A1096" s="7" t="s">
        <v>9427</v>
      </c>
      <c r="B1096" s="7" t="s">
        <v>11225</v>
      </c>
      <c r="C1096" s="7" t="s">
        <v>11226</v>
      </c>
      <c r="D1096" s="7" t="s">
        <v>10893</v>
      </c>
      <c r="E1096" s="7" t="s">
        <v>118</v>
      </c>
      <c r="F1096" s="6"/>
      <c r="G1096" s="6"/>
    </row>
    <row r="1097" spans="1:7" ht="150">
      <c r="A1097" s="7" t="s">
        <v>9427</v>
      </c>
      <c r="B1097" s="7" t="s">
        <v>11227</v>
      </c>
      <c r="C1097" s="7" t="s">
        <v>11228</v>
      </c>
      <c r="D1097" s="7" t="s">
        <v>11229</v>
      </c>
      <c r="E1097" s="7" t="s">
        <v>118</v>
      </c>
      <c r="F1097" s="6"/>
      <c r="G1097" s="6"/>
    </row>
    <row r="1098" spans="1:7" ht="150">
      <c r="A1098" s="7" t="s">
        <v>9427</v>
      </c>
      <c r="B1098" s="7" t="s">
        <v>11230</v>
      </c>
      <c r="C1098" s="7" t="s">
        <v>11231</v>
      </c>
      <c r="D1098" s="7" t="s">
        <v>11232</v>
      </c>
      <c r="E1098" s="7" t="s">
        <v>118</v>
      </c>
      <c r="F1098" s="6"/>
      <c r="G1098" s="6"/>
    </row>
    <row r="1099" spans="1:7" ht="150">
      <c r="A1099" s="7" t="s">
        <v>9427</v>
      </c>
      <c r="B1099" s="7" t="s">
        <v>11233</v>
      </c>
      <c r="C1099" s="7" t="s">
        <v>11234</v>
      </c>
      <c r="D1099" s="7" t="s">
        <v>10958</v>
      </c>
      <c r="E1099" s="7" t="s">
        <v>118</v>
      </c>
      <c r="F1099" s="6"/>
      <c r="G1099" s="6"/>
    </row>
    <row r="1100" spans="1:7" ht="135">
      <c r="A1100" s="7" t="s">
        <v>9427</v>
      </c>
      <c r="B1100" s="7" t="s">
        <v>11235</v>
      </c>
      <c r="C1100" s="7" t="s">
        <v>11236</v>
      </c>
      <c r="D1100" s="7" t="s">
        <v>11237</v>
      </c>
      <c r="E1100" s="7" t="s">
        <v>118</v>
      </c>
      <c r="F1100" s="6"/>
      <c r="G1100" s="6"/>
    </row>
    <row r="1101" spans="1:7" ht="150">
      <c r="A1101" s="7" t="s">
        <v>9427</v>
      </c>
      <c r="B1101" s="7" t="s">
        <v>11238</v>
      </c>
      <c r="C1101" s="7" t="s">
        <v>11239</v>
      </c>
      <c r="D1101" s="7" t="s">
        <v>10702</v>
      </c>
      <c r="E1101" s="7" t="s">
        <v>118</v>
      </c>
      <c r="F1101" s="6"/>
      <c r="G1101" s="6"/>
    </row>
    <row r="1102" spans="1:7" ht="135">
      <c r="A1102" s="7" t="s">
        <v>9427</v>
      </c>
      <c r="B1102" s="7" t="s">
        <v>11240</v>
      </c>
      <c r="C1102" s="7" t="s">
        <v>11241</v>
      </c>
      <c r="D1102" s="7" t="s">
        <v>11242</v>
      </c>
      <c r="E1102" s="7" t="s">
        <v>118</v>
      </c>
      <c r="F1102" s="6"/>
      <c r="G1102" s="6"/>
    </row>
    <row r="1103" spans="1:7" ht="135">
      <c r="A1103" s="7" t="s">
        <v>9427</v>
      </c>
      <c r="B1103" s="7" t="s">
        <v>11243</v>
      </c>
      <c r="C1103" s="7" t="s">
        <v>11244</v>
      </c>
      <c r="D1103" s="7" t="s">
        <v>11245</v>
      </c>
      <c r="E1103" s="7" t="s">
        <v>118</v>
      </c>
      <c r="F1103" s="6"/>
      <c r="G1103" s="6"/>
    </row>
    <row r="1104" spans="1:7" ht="150">
      <c r="A1104" s="7" t="s">
        <v>9427</v>
      </c>
      <c r="B1104" s="7" t="s">
        <v>11246</v>
      </c>
      <c r="C1104" s="7" t="s">
        <v>11247</v>
      </c>
      <c r="D1104" s="7" t="s">
        <v>11047</v>
      </c>
      <c r="E1104" s="7" t="s">
        <v>118</v>
      </c>
      <c r="F1104" s="6"/>
      <c r="G1104" s="6"/>
    </row>
    <row r="1105" spans="1:7" ht="150">
      <c r="A1105" s="7" t="s">
        <v>9427</v>
      </c>
      <c r="B1105" s="7" t="s">
        <v>11248</v>
      </c>
      <c r="C1105" s="7" t="s">
        <v>11249</v>
      </c>
      <c r="D1105" s="7" t="s">
        <v>10771</v>
      </c>
      <c r="E1105" s="7" t="s">
        <v>118</v>
      </c>
      <c r="F1105" s="6"/>
      <c r="G1105" s="6"/>
    </row>
    <row r="1106" spans="1:7" ht="150">
      <c r="A1106" s="7" t="s">
        <v>9427</v>
      </c>
      <c r="B1106" s="7" t="s">
        <v>11250</v>
      </c>
      <c r="C1106" s="7" t="s">
        <v>11251</v>
      </c>
      <c r="D1106" s="7" t="s">
        <v>10762</v>
      </c>
      <c r="E1106" s="7" t="s">
        <v>118</v>
      </c>
      <c r="F1106" s="6"/>
      <c r="G1106" s="6"/>
    </row>
    <row r="1107" spans="1:7" ht="150">
      <c r="A1107" s="7" t="s">
        <v>9427</v>
      </c>
      <c r="B1107" s="7" t="s">
        <v>11252</v>
      </c>
      <c r="C1107" s="7" t="s">
        <v>11253</v>
      </c>
      <c r="D1107" s="7" t="s">
        <v>10596</v>
      </c>
      <c r="E1107" s="7" t="s">
        <v>118</v>
      </c>
      <c r="F1107" s="6"/>
      <c r="G1107" s="6"/>
    </row>
    <row r="1108" spans="1:7" ht="165">
      <c r="A1108" s="7" t="s">
        <v>9427</v>
      </c>
      <c r="B1108" s="7" t="s">
        <v>11254</v>
      </c>
      <c r="C1108" s="7" t="s">
        <v>11255</v>
      </c>
      <c r="D1108" s="7" t="s">
        <v>10665</v>
      </c>
      <c r="E1108" s="7" t="s">
        <v>118</v>
      </c>
      <c r="F1108" s="6"/>
      <c r="G1108" s="6"/>
    </row>
    <row r="1109" spans="1:7" ht="150">
      <c r="A1109" s="7" t="s">
        <v>9427</v>
      </c>
      <c r="B1109" s="7" t="s">
        <v>11256</v>
      </c>
      <c r="C1109" s="7" t="s">
        <v>11257</v>
      </c>
      <c r="D1109" s="7" t="s">
        <v>10614</v>
      </c>
      <c r="E1109" s="7" t="s">
        <v>118</v>
      </c>
      <c r="F1109" s="6"/>
      <c r="G1109" s="6"/>
    </row>
    <row r="1110" spans="1:7" ht="135">
      <c r="A1110" s="7" t="s">
        <v>9427</v>
      </c>
      <c r="B1110" s="7" t="s">
        <v>11258</v>
      </c>
      <c r="C1110" s="7" t="s">
        <v>11259</v>
      </c>
      <c r="D1110" s="7" t="s">
        <v>11260</v>
      </c>
      <c r="E1110" s="7" t="s">
        <v>118</v>
      </c>
      <c r="F1110" s="6"/>
      <c r="G1110" s="6"/>
    </row>
    <row r="1111" spans="1:7" ht="165">
      <c r="A1111" s="7" t="s">
        <v>9427</v>
      </c>
      <c r="B1111" s="7" t="s">
        <v>11261</v>
      </c>
      <c r="C1111" s="7" t="s">
        <v>11262</v>
      </c>
      <c r="D1111" s="7" t="s">
        <v>11263</v>
      </c>
      <c r="E1111" s="7" t="s">
        <v>118</v>
      </c>
      <c r="F1111" s="6"/>
      <c r="G1111" s="6"/>
    </row>
    <row r="1112" spans="1:7" ht="150">
      <c r="A1112" s="7" t="s">
        <v>9427</v>
      </c>
      <c r="B1112" s="7" t="s">
        <v>11264</v>
      </c>
      <c r="C1112" s="7" t="s">
        <v>11265</v>
      </c>
      <c r="D1112" s="7" t="s">
        <v>11266</v>
      </c>
      <c r="E1112" s="7" t="s">
        <v>118</v>
      </c>
      <c r="F1112" s="6"/>
      <c r="G1112" s="6"/>
    </row>
    <row r="1113" spans="1:7" ht="150">
      <c r="A1113" s="7" t="s">
        <v>9427</v>
      </c>
      <c r="B1113" s="7" t="s">
        <v>11267</v>
      </c>
      <c r="C1113" s="7" t="s">
        <v>11268</v>
      </c>
      <c r="D1113" s="7" t="s">
        <v>10893</v>
      </c>
      <c r="E1113" s="7" t="s">
        <v>118</v>
      </c>
      <c r="F1113" s="6"/>
      <c r="G1113" s="6"/>
    </row>
    <row r="1114" spans="1:7" ht="165">
      <c r="A1114" s="7" t="s">
        <v>9427</v>
      </c>
      <c r="B1114" s="7" t="s">
        <v>11269</v>
      </c>
      <c r="C1114" s="7" t="s">
        <v>11270</v>
      </c>
      <c r="D1114" s="7" t="s">
        <v>11128</v>
      </c>
      <c r="E1114" s="7" t="s">
        <v>118</v>
      </c>
      <c r="F1114" s="6"/>
      <c r="G1114" s="6"/>
    </row>
    <row r="1115" spans="1:7" ht="150">
      <c r="A1115" s="7" t="s">
        <v>9427</v>
      </c>
      <c r="B1115" s="7" t="s">
        <v>11271</v>
      </c>
      <c r="C1115" s="7" t="s">
        <v>11272</v>
      </c>
      <c r="D1115" s="7" t="s">
        <v>10596</v>
      </c>
      <c r="E1115" s="7" t="s">
        <v>118</v>
      </c>
      <c r="F1115" s="6"/>
      <c r="G1115" s="6"/>
    </row>
    <row r="1116" spans="1:7" ht="165">
      <c r="A1116" s="7" t="s">
        <v>9427</v>
      </c>
      <c r="B1116" s="7" t="s">
        <v>11273</v>
      </c>
      <c r="C1116" s="7" t="s">
        <v>11274</v>
      </c>
      <c r="D1116" s="7" t="s">
        <v>11128</v>
      </c>
      <c r="E1116" s="7" t="s">
        <v>118</v>
      </c>
      <c r="F1116" s="6"/>
      <c r="G1116" s="6"/>
    </row>
    <row r="1117" spans="1:7" ht="165">
      <c r="A1117" s="7" t="s">
        <v>9427</v>
      </c>
      <c r="B1117" s="7" t="s">
        <v>11275</v>
      </c>
      <c r="C1117" s="7" t="s">
        <v>11276</v>
      </c>
      <c r="D1117" s="7" t="s">
        <v>11277</v>
      </c>
      <c r="E1117" s="7" t="s">
        <v>118</v>
      </c>
      <c r="F1117" s="6"/>
      <c r="G1117" s="6"/>
    </row>
    <row r="1118" spans="1:7" ht="150">
      <c r="A1118" s="7" t="s">
        <v>9427</v>
      </c>
      <c r="B1118" s="7" t="s">
        <v>11278</v>
      </c>
      <c r="C1118" s="7" t="s">
        <v>11279</v>
      </c>
      <c r="D1118" s="7" t="s">
        <v>11280</v>
      </c>
      <c r="E1118" s="7" t="s">
        <v>118</v>
      </c>
      <c r="F1118" s="6"/>
      <c r="G1118" s="6"/>
    </row>
    <row r="1119" spans="1:7" ht="150">
      <c r="A1119" s="7" t="s">
        <v>9427</v>
      </c>
      <c r="B1119" s="7" t="s">
        <v>11281</v>
      </c>
      <c r="C1119" s="7" t="s">
        <v>11282</v>
      </c>
      <c r="D1119" s="7" t="s">
        <v>10765</v>
      </c>
      <c r="E1119" s="7" t="s">
        <v>118</v>
      </c>
      <c r="F1119" s="6"/>
      <c r="G1119" s="6"/>
    </row>
    <row r="1120" spans="1:7" ht="135">
      <c r="A1120" s="7" t="s">
        <v>9427</v>
      </c>
      <c r="B1120" s="7" t="s">
        <v>11283</v>
      </c>
      <c r="C1120" s="7" t="s">
        <v>11284</v>
      </c>
      <c r="D1120" s="7" t="s">
        <v>11138</v>
      </c>
      <c r="E1120" s="7" t="s">
        <v>118</v>
      </c>
      <c r="F1120" s="6"/>
      <c r="G1120" s="6"/>
    </row>
    <row r="1121" spans="1:7" ht="150">
      <c r="A1121" s="7" t="s">
        <v>9427</v>
      </c>
      <c r="B1121" s="7" t="s">
        <v>11285</v>
      </c>
      <c r="C1121" s="7" t="s">
        <v>11286</v>
      </c>
      <c r="D1121" s="7" t="s">
        <v>11229</v>
      </c>
      <c r="E1121" s="7" t="s">
        <v>118</v>
      </c>
      <c r="F1121" s="6"/>
      <c r="G1121" s="6"/>
    </row>
    <row r="1122" spans="1:7" ht="165">
      <c r="A1122" s="7" t="s">
        <v>9427</v>
      </c>
      <c r="B1122" s="7" t="s">
        <v>11287</v>
      </c>
      <c r="C1122" s="7" t="s">
        <v>11288</v>
      </c>
      <c r="D1122" s="7" t="s">
        <v>11289</v>
      </c>
      <c r="E1122" s="7" t="s">
        <v>118</v>
      </c>
      <c r="F1122" s="6"/>
      <c r="G1122" s="6"/>
    </row>
    <row r="1123" spans="1:7" ht="150">
      <c r="A1123" s="7" t="s">
        <v>9427</v>
      </c>
      <c r="B1123" s="7" t="s">
        <v>11290</v>
      </c>
      <c r="C1123" s="7" t="s">
        <v>11291</v>
      </c>
      <c r="D1123" s="7" t="s">
        <v>11292</v>
      </c>
      <c r="E1123" s="7" t="s">
        <v>118</v>
      </c>
      <c r="F1123" s="6"/>
      <c r="G1123" s="6"/>
    </row>
    <row r="1124" spans="1:7" ht="150">
      <c r="A1124" s="7" t="s">
        <v>9427</v>
      </c>
      <c r="B1124" s="7" t="s">
        <v>11293</v>
      </c>
      <c r="C1124" s="7" t="s">
        <v>11294</v>
      </c>
      <c r="D1124" s="7" t="s">
        <v>11068</v>
      </c>
      <c r="E1124" s="7" t="s">
        <v>118</v>
      </c>
      <c r="F1124" s="6"/>
      <c r="G1124" s="6"/>
    </row>
    <row r="1125" spans="1:7" ht="135">
      <c r="A1125" s="7" t="s">
        <v>9427</v>
      </c>
      <c r="B1125" s="7" t="s">
        <v>11295</v>
      </c>
      <c r="C1125" s="7" t="s">
        <v>11296</v>
      </c>
      <c r="D1125" s="7" t="s">
        <v>11297</v>
      </c>
      <c r="E1125" s="7" t="s">
        <v>118</v>
      </c>
      <c r="F1125" s="6"/>
      <c r="G1125" s="6"/>
    </row>
    <row r="1126" spans="1:7" ht="150">
      <c r="A1126" s="7" t="s">
        <v>9427</v>
      </c>
      <c r="B1126" s="7" t="s">
        <v>11298</v>
      </c>
      <c r="C1126" s="7" t="s">
        <v>11299</v>
      </c>
      <c r="D1126" s="7" t="s">
        <v>10893</v>
      </c>
      <c r="E1126" s="7" t="s">
        <v>118</v>
      </c>
      <c r="F1126" s="6"/>
      <c r="G1126" s="6"/>
    </row>
    <row r="1127" spans="1:7" ht="150">
      <c r="A1127" s="7" t="s">
        <v>9427</v>
      </c>
      <c r="B1127" s="7" t="s">
        <v>11300</v>
      </c>
      <c r="C1127" s="7" t="s">
        <v>11301</v>
      </c>
      <c r="D1127" s="7" t="s">
        <v>11302</v>
      </c>
      <c r="E1127" s="7" t="s">
        <v>118</v>
      </c>
      <c r="F1127" s="6"/>
      <c r="G1127" s="6"/>
    </row>
    <row r="1128" spans="1:7" ht="150">
      <c r="A1128" s="7" t="s">
        <v>9427</v>
      </c>
      <c r="B1128" s="7" t="s">
        <v>11303</v>
      </c>
      <c r="C1128" s="7" t="s">
        <v>11304</v>
      </c>
      <c r="D1128" s="7" t="s">
        <v>11305</v>
      </c>
      <c r="E1128" s="7" t="s">
        <v>118</v>
      </c>
      <c r="F1128" s="6"/>
      <c r="G1128" s="6"/>
    </row>
    <row r="1129" spans="1:7" ht="150">
      <c r="A1129" s="7" t="s">
        <v>9427</v>
      </c>
      <c r="B1129" s="7" t="s">
        <v>11306</v>
      </c>
      <c r="C1129" s="7" t="s">
        <v>11307</v>
      </c>
      <c r="D1129" s="7" t="s">
        <v>10893</v>
      </c>
      <c r="E1129" s="7" t="s">
        <v>118</v>
      </c>
      <c r="F1129" s="6"/>
      <c r="G1129" s="6"/>
    </row>
    <row r="1130" spans="1:7" ht="150">
      <c r="A1130" s="7" t="s">
        <v>9427</v>
      </c>
      <c r="B1130" s="7" t="s">
        <v>11308</v>
      </c>
      <c r="C1130" s="7" t="s">
        <v>11309</v>
      </c>
      <c r="D1130" s="7" t="s">
        <v>11310</v>
      </c>
      <c r="E1130" s="7" t="s">
        <v>118</v>
      </c>
      <c r="F1130" s="6"/>
      <c r="G1130" s="6"/>
    </row>
    <row r="1131" spans="1:7" ht="165">
      <c r="A1131" s="7" t="s">
        <v>9427</v>
      </c>
      <c r="B1131" s="7" t="s">
        <v>11311</v>
      </c>
      <c r="C1131" s="7" t="s">
        <v>11312</v>
      </c>
      <c r="D1131" s="7" t="s">
        <v>10771</v>
      </c>
      <c r="E1131" s="7" t="s">
        <v>118</v>
      </c>
      <c r="F1131" s="6"/>
      <c r="G1131" s="6"/>
    </row>
    <row r="1132" spans="1:7" ht="165">
      <c r="A1132" s="7" t="s">
        <v>9427</v>
      </c>
      <c r="B1132" s="7" t="s">
        <v>11313</v>
      </c>
      <c r="C1132" s="7" t="s">
        <v>11314</v>
      </c>
      <c r="D1132" s="7" t="s">
        <v>10665</v>
      </c>
      <c r="E1132" s="7" t="s">
        <v>118</v>
      </c>
      <c r="F1132" s="6"/>
      <c r="G1132" s="6"/>
    </row>
    <row r="1133" spans="1:7" ht="165">
      <c r="A1133" s="7" t="s">
        <v>9427</v>
      </c>
      <c r="B1133" s="7" t="s">
        <v>11315</v>
      </c>
      <c r="C1133" s="7" t="s">
        <v>11316</v>
      </c>
      <c r="D1133" s="7" t="s">
        <v>11128</v>
      </c>
      <c r="E1133" s="7" t="s">
        <v>118</v>
      </c>
      <c r="F1133" s="6"/>
      <c r="G1133" s="6"/>
    </row>
    <row r="1134" spans="1:7" ht="150">
      <c r="A1134" s="7" t="s">
        <v>9427</v>
      </c>
      <c r="B1134" s="7" t="s">
        <v>11317</v>
      </c>
      <c r="C1134" s="7" t="s">
        <v>11318</v>
      </c>
      <c r="D1134" s="7" t="s">
        <v>11156</v>
      </c>
      <c r="E1134" s="7" t="s">
        <v>118</v>
      </c>
      <c r="F1134" s="6"/>
      <c r="G1134" s="6"/>
    </row>
    <row r="1135" spans="1:7" ht="150">
      <c r="A1135" s="7" t="s">
        <v>9427</v>
      </c>
      <c r="B1135" s="7" t="s">
        <v>11319</v>
      </c>
      <c r="C1135" s="7" t="s">
        <v>11320</v>
      </c>
      <c r="D1135" s="7" t="s">
        <v>10751</v>
      </c>
      <c r="E1135" s="7" t="s">
        <v>118</v>
      </c>
      <c r="F1135" s="6"/>
      <c r="G1135" s="6"/>
    </row>
    <row r="1136" spans="1:7" ht="150">
      <c r="A1136" s="7" t="s">
        <v>9427</v>
      </c>
      <c r="B1136" s="7" t="s">
        <v>11321</v>
      </c>
      <c r="C1136" s="7" t="s">
        <v>11322</v>
      </c>
      <c r="D1136" s="7" t="s">
        <v>11323</v>
      </c>
      <c r="E1136" s="7" t="s">
        <v>118</v>
      </c>
      <c r="F1136" s="6"/>
      <c r="G1136" s="6"/>
    </row>
    <row r="1137" spans="1:7" ht="150">
      <c r="A1137" s="7" t="s">
        <v>9427</v>
      </c>
      <c r="B1137" s="7" t="s">
        <v>11324</v>
      </c>
      <c r="C1137" s="7" t="s">
        <v>11325</v>
      </c>
      <c r="D1137" s="7" t="s">
        <v>10647</v>
      </c>
      <c r="E1137" s="7" t="s">
        <v>118</v>
      </c>
      <c r="F1137" s="6"/>
      <c r="G1137" s="6"/>
    </row>
    <row r="1138" spans="1:7" ht="150">
      <c r="A1138" s="7" t="s">
        <v>9427</v>
      </c>
      <c r="B1138" s="7" t="s">
        <v>11326</v>
      </c>
      <c r="C1138" s="7" t="s">
        <v>11327</v>
      </c>
      <c r="D1138" s="7" t="s">
        <v>11328</v>
      </c>
      <c r="E1138" s="7" t="s">
        <v>118</v>
      </c>
      <c r="F1138" s="6"/>
      <c r="G1138" s="6"/>
    </row>
    <row r="1139" spans="1:7" ht="150">
      <c r="A1139" s="7" t="s">
        <v>9427</v>
      </c>
      <c r="B1139" s="7" t="s">
        <v>11329</v>
      </c>
      <c r="C1139" s="7" t="s">
        <v>11330</v>
      </c>
      <c r="D1139" s="7" t="s">
        <v>11331</v>
      </c>
      <c r="E1139" s="7" t="s">
        <v>118</v>
      </c>
      <c r="F1139" s="6"/>
      <c r="G1139" s="6"/>
    </row>
    <row r="1140" spans="1:7" ht="150">
      <c r="A1140" s="7" t="s">
        <v>9427</v>
      </c>
      <c r="B1140" s="7" t="s">
        <v>11332</v>
      </c>
      <c r="C1140" s="7" t="s">
        <v>11333</v>
      </c>
      <c r="D1140" s="7" t="s">
        <v>10605</v>
      </c>
      <c r="E1140" s="7" t="s">
        <v>118</v>
      </c>
      <c r="F1140" s="6"/>
      <c r="G1140" s="6"/>
    </row>
    <row r="1141" spans="1:7" ht="165">
      <c r="A1141" s="7" t="s">
        <v>9427</v>
      </c>
      <c r="B1141" s="7" t="s">
        <v>11334</v>
      </c>
      <c r="C1141" s="7" t="s">
        <v>11335</v>
      </c>
      <c r="D1141" s="7" t="s">
        <v>11336</v>
      </c>
      <c r="E1141" s="7" t="s">
        <v>118</v>
      </c>
      <c r="F1141" s="6"/>
      <c r="G1141" s="6"/>
    </row>
    <row r="1142" spans="1:7" ht="165">
      <c r="A1142" s="7" t="s">
        <v>9427</v>
      </c>
      <c r="B1142" s="7" t="s">
        <v>11337</v>
      </c>
      <c r="C1142" s="7" t="s">
        <v>11338</v>
      </c>
      <c r="D1142" s="7" t="s">
        <v>11339</v>
      </c>
      <c r="E1142" s="7" t="s">
        <v>118</v>
      </c>
      <c r="F1142" s="6"/>
      <c r="G1142" s="6"/>
    </row>
    <row r="1143" spans="1:7" ht="165">
      <c r="A1143" s="7" t="s">
        <v>9427</v>
      </c>
      <c r="B1143" s="7" t="s">
        <v>11340</v>
      </c>
      <c r="C1143" s="7" t="s">
        <v>11341</v>
      </c>
      <c r="D1143" s="7" t="s">
        <v>11128</v>
      </c>
      <c r="E1143" s="7" t="s">
        <v>118</v>
      </c>
      <c r="F1143" s="6"/>
      <c r="G1143" s="6"/>
    </row>
    <row r="1144" spans="1:7" ht="150">
      <c r="A1144" s="7" t="s">
        <v>9427</v>
      </c>
      <c r="B1144" s="7" t="s">
        <v>11342</v>
      </c>
      <c r="C1144" s="7" t="s">
        <v>11343</v>
      </c>
      <c r="D1144" s="7" t="s">
        <v>11344</v>
      </c>
      <c r="E1144" s="7" t="s">
        <v>118</v>
      </c>
      <c r="F1144" s="6"/>
      <c r="G1144" s="6"/>
    </row>
    <row r="1145" spans="1:7" ht="135">
      <c r="A1145" s="7" t="s">
        <v>9427</v>
      </c>
      <c r="B1145" s="7" t="s">
        <v>11345</v>
      </c>
      <c r="C1145" s="7" t="s">
        <v>11346</v>
      </c>
      <c r="D1145" s="7" t="s">
        <v>10794</v>
      </c>
      <c r="E1145" s="7" t="s">
        <v>118</v>
      </c>
      <c r="F1145" s="6"/>
      <c r="G1145" s="6"/>
    </row>
    <row r="1146" spans="1:7" ht="150">
      <c r="A1146" s="7" t="s">
        <v>9427</v>
      </c>
      <c r="B1146" s="7" t="s">
        <v>11347</v>
      </c>
      <c r="C1146" s="7" t="s">
        <v>11348</v>
      </c>
      <c r="D1146" s="7" t="s">
        <v>10596</v>
      </c>
      <c r="E1146" s="7" t="s">
        <v>118</v>
      </c>
      <c r="F1146" s="6"/>
      <c r="G1146" s="6"/>
    </row>
    <row r="1147" spans="1:7" ht="135">
      <c r="A1147" s="7" t="s">
        <v>9427</v>
      </c>
      <c r="B1147" s="7" t="s">
        <v>11349</v>
      </c>
      <c r="C1147" s="7" t="s">
        <v>11350</v>
      </c>
      <c r="D1147" s="7" t="s">
        <v>10596</v>
      </c>
      <c r="E1147" s="7" t="s">
        <v>118</v>
      </c>
      <c r="F1147" s="6"/>
      <c r="G1147" s="6"/>
    </row>
    <row r="1148" spans="1:7" ht="150">
      <c r="A1148" s="7" t="s">
        <v>9427</v>
      </c>
      <c r="B1148" s="7" t="s">
        <v>11351</v>
      </c>
      <c r="C1148" s="7" t="s">
        <v>11352</v>
      </c>
      <c r="D1148" s="7" t="s">
        <v>11065</v>
      </c>
      <c r="E1148" s="7" t="s">
        <v>118</v>
      </c>
      <c r="F1148" s="6"/>
      <c r="G1148" s="6"/>
    </row>
    <row r="1149" spans="1:7" ht="135">
      <c r="A1149" s="7" t="s">
        <v>9427</v>
      </c>
      <c r="B1149" s="7" t="s">
        <v>11353</v>
      </c>
      <c r="C1149" s="7" t="s">
        <v>11354</v>
      </c>
      <c r="D1149" s="7" t="s">
        <v>11355</v>
      </c>
      <c r="E1149" s="7" t="s">
        <v>118</v>
      </c>
      <c r="F1149" s="6"/>
      <c r="G1149" s="6"/>
    </row>
    <row r="1150" spans="1:7" ht="150">
      <c r="A1150" s="7" t="s">
        <v>9427</v>
      </c>
      <c r="B1150" s="7" t="s">
        <v>11356</v>
      </c>
      <c r="C1150" s="7" t="s">
        <v>11357</v>
      </c>
      <c r="D1150" s="7" t="s">
        <v>11358</v>
      </c>
      <c r="E1150" s="7" t="s">
        <v>118</v>
      </c>
      <c r="F1150" s="6"/>
      <c r="G1150" s="6"/>
    </row>
    <row r="1151" spans="1:7" ht="150">
      <c r="A1151" s="7" t="s">
        <v>9427</v>
      </c>
      <c r="B1151" s="7" t="s">
        <v>11359</v>
      </c>
      <c r="C1151" s="7" t="s">
        <v>11360</v>
      </c>
      <c r="D1151" s="7" t="s">
        <v>11361</v>
      </c>
      <c r="E1151" s="7" t="s">
        <v>118</v>
      </c>
      <c r="F1151" s="6"/>
      <c r="G1151" s="6"/>
    </row>
    <row r="1152" spans="1:7" ht="135">
      <c r="A1152" s="7" t="s">
        <v>9427</v>
      </c>
      <c r="B1152" s="7" t="s">
        <v>11362</v>
      </c>
      <c r="C1152" s="7" t="s">
        <v>11363</v>
      </c>
      <c r="D1152" s="7" t="s">
        <v>10614</v>
      </c>
      <c r="E1152" s="7" t="s">
        <v>118</v>
      </c>
      <c r="F1152" s="6"/>
      <c r="G1152" s="6"/>
    </row>
    <row r="1153" spans="1:7" ht="135">
      <c r="A1153" s="7" t="s">
        <v>9427</v>
      </c>
      <c r="B1153" s="7" t="s">
        <v>11364</v>
      </c>
      <c r="C1153" s="7" t="s">
        <v>11365</v>
      </c>
      <c r="D1153" s="7" t="s">
        <v>10693</v>
      </c>
      <c r="E1153" s="7" t="s">
        <v>118</v>
      </c>
      <c r="F1153" s="6"/>
      <c r="G1153" s="6"/>
    </row>
    <row r="1154" spans="1:7" ht="150">
      <c r="A1154" s="7" t="s">
        <v>9427</v>
      </c>
      <c r="B1154" s="7" t="s">
        <v>11366</v>
      </c>
      <c r="C1154" s="7" t="s">
        <v>11367</v>
      </c>
      <c r="D1154" s="7" t="s">
        <v>10593</v>
      </c>
      <c r="E1154" s="7" t="s">
        <v>118</v>
      </c>
      <c r="F1154" s="6"/>
      <c r="G1154" s="6"/>
    </row>
    <row r="1155" spans="1:7" ht="150">
      <c r="A1155" s="7" t="s">
        <v>9427</v>
      </c>
      <c r="B1155" s="7" t="s">
        <v>11368</v>
      </c>
      <c r="C1155" s="7" t="s">
        <v>11369</v>
      </c>
      <c r="D1155" s="7" t="s">
        <v>10797</v>
      </c>
      <c r="E1155" s="7" t="s">
        <v>118</v>
      </c>
      <c r="F1155" s="6"/>
      <c r="G1155" s="6"/>
    </row>
    <row r="1156" spans="1:7" ht="135">
      <c r="A1156" s="7" t="s">
        <v>9427</v>
      </c>
      <c r="B1156" s="7" t="s">
        <v>11370</v>
      </c>
      <c r="C1156" s="7" t="s">
        <v>11371</v>
      </c>
      <c r="D1156" s="7" t="s">
        <v>11372</v>
      </c>
      <c r="E1156" s="7" t="s">
        <v>118</v>
      </c>
      <c r="F1156" s="6"/>
      <c r="G1156" s="6"/>
    </row>
    <row r="1157" spans="1:7" ht="150">
      <c r="A1157" s="7" t="s">
        <v>9427</v>
      </c>
      <c r="B1157" s="7" t="s">
        <v>11373</v>
      </c>
      <c r="C1157" s="7" t="s">
        <v>11374</v>
      </c>
      <c r="D1157" s="7" t="s">
        <v>11375</v>
      </c>
      <c r="E1157" s="7" t="s">
        <v>118</v>
      </c>
      <c r="F1157" s="6"/>
      <c r="G1157" s="6"/>
    </row>
    <row r="1158" spans="1:7" ht="165">
      <c r="A1158" s="7" t="s">
        <v>9427</v>
      </c>
      <c r="B1158" s="7" t="s">
        <v>11376</v>
      </c>
      <c r="C1158" s="7" t="s">
        <v>11377</v>
      </c>
      <c r="D1158" s="7" t="s">
        <v>11378</v>
      </c>
      <c r="E1158" s="7" t="s">
        <v>118</v>
      </c>
      <c r="F1158" s="6"/>
      <c r="G1158" s="6"/>
    </row>
    <row r="1159" spans="1:7" ht="135">
      <c r="A1159" s="7" t="s">
        <v>9427</v>
      </c>
      <c r="B1159" s="7" t="s">
        <v>11379</v>
      </c>
      <c r="C1159" s="7" t="s">
        <v>11380</v>
      </c>
      <c r="D1159" s="7" t="s">
        <v>11381</v>
      </c>
      <c r="E1159" s="7" t="s">
        <v>118</v>
      </c>
      <c r="F1159" s="6"/>
      <c r="G1159" s="6"/>
    </row>
    <row r="1160" spans="1:7" ht="150">
      <c r="A1160" s="7" t="s">
        <v>9427</v>
      </c>
      <c r="B1160" s="7" t="s">
        <v>11382</v>
      </c>
      <c r="C1160" s="7" t="s">
        <v>11383</v>
      </c>
      <c r="D1160" s="7" t="s">
        <v>11384</v>
      </c>
      <c r="E1160" s="7" t="s">
        <v>118</v>
      </c>
      <c r="F1160" s="6"/>
      <c r="G1160" s="6"/>
    </row>
    <row r="1161" spans="1:7" ht="150">
      <c r="A1161" s="7" t="s">
        <v>9427</v>
      </c>
      <c r="B1161" s="7" t="s">
        <v>11385</v>
      </c>
      <c r="C1161" s="7" t="s">
        <v>11386</v>
      </c>
      <c r="D1161" s="7" t="s">
        <v>11387</v>
      </c>
      <c r="E1161" s="7" t="s">
        <v>118</v>
      </c>
      <c r="F1161" s="6"/>
      <c r="G1161" s="6"/>
    </row>
    <row r="1162" spans="1:7" ht="150">
      <c r="A1162" s="7" t="s">
        <v>9427</v>
      </c>
      <c r="B1162" s="7" t="s">
        <v>11388</v>
      </c>
      <c r="C1162" s="7" t="s">
        <v>11389</v>
      </c>
      <c r="D1162" s="7" t="s">
        <v>11390</v>
      </c>
      <c r="E1162" s="7" t="s">
        <v>118</v>
      </c>
      <c r="F1162" s="6"/>
      <c r="G1162" s="6"/>
    </row>
    <row r="1163" spans="1:7" ht="150">
      <c r="A1163" s="7" t="s">
        <v>9427</v>
      </c>
      <c r="B1163" s="7" t="s">
        <v>11391</v>
      </c>
      <c r="C1163" s="7" t="s">
        <v>11392</v>
      </c>
      <c r="D1163" s="7" t="s">
        <v>10794</v>
      </c>
      <c r="E1163" s="7" t="s">
        <v>118</v>
      </c>
      <c r="F1163" s="6"/>
      <c r="G1163" s="6"/>
    </row>
    <row r="1164" spans="1:7" ht="150">
      <c r="A1164" s="7" t="s">
        <v>9427</v>
      </c>
      <c r="B1164" s="7" t="s">
        <v>11393</v>
      </c>
      <c r="C1164" s="7" t="s">
        <v>11394</v>
      </c>
      <c r="D1164" s="7" t="s">
        <v>11395</v>
      </c>
      <c r="E1164" s="7" t="s">
        <v>118</v>
      </c>
      <c r="F1164" s="6"/>
      <c r="G1164" s="6"/>
    </row>
    <row r="1165" spans="1:7" ht="150">
      <c r="A1165" s="7" t="s">
        <v>9427</v>
      </c>
      <c r="B1165" s="7" t="s">
        <v>11396</v>
      </c>
      <c r="C1165" s="7" t="s">
        <v>11397</v>
      </c>
      <c r="D1165" s="7" t="s">
        <v>10696</v>
      </c>
      <c r="E1165" s="7" t="s">
        <v>118</v>
      </c>
      <c r="F1165" s="6"/>
      <c r="G1165" s="6"/>
    </row>
    <row r="1166" spans="1:7" ht="150">
      <c r="A1166" s="7" t="s">
        <v>9427</v>
      </c>
      <c r="B1166" s="7" t="s">
        <v>11398</v>
      </c>
      <c r="C1166" s="7" t="s">
        <v>11399</v>
      </c>
      <c r="D1166" s="7" t="s">
        <v>10723</v>
      </c>
      <c r="E1166" s="7" t="s">
        <v>118</v>
      </c>
      <c r="F1166" s="6"/>
      <c r="G1166" s="6"/>
    </row>
    <row r="1167" spans="1:7" ht="150">
      <c r="A1167" s="7" t="s">
        <v>9427</v>
      </c>
      <c r="B1167" s="7" t="s">
        <v>11400</v>
      </c>
      <c r="C1167" s="7" t="s">
        <v>11401</v>
      </c>
      <c r="D1167" s="7" t="s">
        <v>11402</v>
      </c>
      <c r="E1167" s="7" t="s">
        <v>118</v>
      </c>
      <c r="F1167" s="6"/>
      <c r="G1167" s="6"/>
    </row>
    <row r="1168" spans="1:7" ht="150">
      <c r="A1168" s="7" t="s">
        <v>9427</v>
      </c>
      <c r="B1168" s="7" t="s">
        <v>11403</v>
      </c>
      <c r="C1168" s="7" t="s">
        <v>11404</v>
      </c>
      <c r="D1168" s="7" t="s">
        <v>11405</v>
      </c>
      <c r="E1168" s="7" t="s">
        <v>118</v>
      </c>
      <c r="F1168" s="6"/>
      <c r="G1168" s="6"/>
    </row>
    <row r="1169" spans="1:7" ht="165">
      <c r="A1169" s="7" t="s">
        <v>9427</v>
      </c>
      <c r="B1169" s="7" t="s">
        <v>11406</v>
      </c>
      <c r="C1169" s="7" t="s">
        <v>11407</v>
      </c>
      <c r="D1169" s="7" t="s">
        <v>11387</v>
      </c>
      <c r="E1169" s="7" t="s">
        <v>118</v>
      </c>
      <c r="F1169" s="6"/>
      <c r="G1169" s="6"/>
    </row>
    <row r="1170" spans="1:7" ht="135">
      <c r="A1170" s="7" t="s">
        <v>9427</v>
      </c>
      <c r="B1170" s="7" t="s">
        <v>11408</v>
      </c>
      <c r="C1170" s="7" t="s">
        <v>11409</v>
      </c>
      <c r="D1170" s="7" t="s">
        <v>11410</v>
      </c>
      <c r="E1170" s="7" t="s">
        <v>118</v>
      </c>
      <c r="F1170" s="6"/>
      <c r="G1170" s="6"/>
    </row>
    <row r="1171" spans="1:7" ht="165">
      <c r="A1171" s="7" t="s">
        <v>9427</v>
      </c>
      <c r="B1171" s="7" t="s">
        <v>11411</v>
      </c>
      <c r="C1171" s="7" t="s">
        <v>11412</v>
      </c>
      <c r="D1171" s="7" t="s">
        <v>10665</v>
      </c>
      <c r="E1171" s="7" t="s">
        <v>118</v>
      </c>
      <c r="F1171" s="6"/>
      <c r="G1171" s="6"/>
    </row>
    <row r="1172" spans="1:7" ht="165">
      <c r="A1172" s="7" t="s">
        <v>9427</v>
      </c>
      <c r="B1172" s="7" t="s">
        <v>11413</v>
      </c>
      <c r="C1172" s="7" t="s">
        <v>11414</v>
      </c>
      <c r="D1172" s="7" t="s">
        <v>11277</v>
      </c>
      <c r="E1172" s="7" t="s">
        <v>118</v>
      </c>
      <c r="F1172" s="6"/>
      <c r="G1172" s="6"/>
    </row>
    <row r="1173" spans="1:7" ht="150">
      <c r="A1173" s="7" t="s">
        <v>9427</v>
      </c>
      <c r="B1173" s="7" t="s">
        <v>11415</v>
      </c>
      <c r="C1173" s="7" t="s">
        <v>11416</v>
      </c>
      <c r="D1173" s="7" t="s">
        <v>11068</v>
      </c>
      <c r="E1173" s="7" t="s">
        <v>118</v>
      </c>
      <c r="F1173" s="6"/>
      <c r="G1173" s="6"/>
    </row>
    <row r="1174" spans="1:7" ht="150">
      <c r="A1174" s="7" t="s">
        <v>9427</v>
      </c>
      <c r="B1174" s="7" t="s">
        <v>11417</v>
      </c>
      <c r="C1174" s="7" t="s">
        <v>11418</v>
      </c>
      <c r="D1174" s="7" t="s">
        <v>11419</v>
      </c>
      <c r="E1174" s="7" t="s">
        <v>118</v>
      </c>
      <c r="F1174" s="6"/>
      <c r="G1174" s="6"/>
    </row>
    <row r="1175" spans="1:7" ht="165">
      <c r="A1175" s="7" t="s">
        <v>9427</v>
      </c>
      <c r="B1175" s="7" t="s">
        <v>11420</v>
      </c>
      <c r="C1175" s="7" t="s">
        <v>11421</v>
      </c>
      <c r="D1175" s="7" t="s">
        <v>11422</v>
      </c>
      <c r="E1175" s="7" t="s">
        <v>118</v>
      </c>
      <c r="F1175" s="6"/>
      <c r="G1175" s="6"/>
    </row>
    <row r="1176" spans="1:7" ht="150">
      <c r="A1176" s="7" t="s">
        <v>9427</v>
      </c>
      <c r="B1176" s="7" t="s">
        <v>11423</v>
      </c>
      <c r="C1176" s="7" t="s">
        <v>11424</v>
      </c>
      <c r="D1176" s="7" t="s">
        <v>11395</v>
      </c>
      <c r="E1176" s="7" t="s">
        <v>118</v>
      </c>
      <c r="F1176" s="6"/>
      <c r="G1176" s="6"/>
    </row>
    <row r="1177" spans="1:7" ht="150">
      <c r="A1177" s="7" t="s">
        <v>9427</v>
      </c>
      <c r="B1177" s="7" t="s">
        <v>11425</v>
      </c>
      <c r="C1177" s="7" t="s">
        <v>11426</v>
      </c>
      <c r="D1177" s="7" t="s">
        <v>11427</v>
      </c>
      <c r="E1177" s="7" t="s">
        <v>118</v>
      </c>
      <c r="F1177" s="6"/>
      <c r="G1177" s="6"/>
    </row>
    <row r="1178" spans="1:7" ht="135">
      <c r="A1178" s="7" t="s">
        <v>9427</v>
      </c>
      <c r="B1178" s="7" t="s">
        <v>11428</v>
      </c>
      <c r="C1178" s="7" t="s">
        <v>11429</v>
      </c>
      <c r="D1178" s="7" t="s">
        <v>11005</v>
      </c>
      <c r="E1178" s="7" t="s">
        <v>118</v>
      </c>
      <c r="F1178" s="6"/>
      <c r="G1178" s="6"/>
    </row>
    <row r="1179" spans="1:7" ht="150">
      <c r="A1179" s="7" t="s">
        <v>9427</v>
      </c>
      <c r="B1179" s="7" t="s">
        <v>11430</v>
      </c>
      <c r="C1179" s="7" t="s">
        <v>11431</v>
      </c>
      <c r="D1179" s="7" t="s">
        <v>11432</v>
      </c>
      <c r="E1179" s="7" t="s">
        <v>118</v>
      </c>
      <c r="F1179" s="6"/>
      <c r="G1179" s="6"/>
    </row>
    <row r="1180" spans="1:7" ht="165">
      <c r="A1180" s="7" t="s">
        <v>9427</v>
      </c>
      <c r="B1180" s="7" t="s">
        <v>11433</v>
      </c>
      <c r="C1180" s="7" t="s">
        <v>11434</v>
      </c>
      <c r="D1180" s="7" t="s">
        <v>10745</v>
      </c>
      <c r="E1180" s="7" t="s">
        <v>118</v>
      </c>
      <c r="F1180" s="6"/>
      <c r="G1180" s="6"/>
    </row>
    <row r="1181" spans="1:7" ht="150">
      <c r="A1181" s="7" t="s">
        <v>9427</v>
      </c>
      <c r="B1181" s="7" t="s">
        <v>11435</v>
      </c>
      <c r="C1181" s="7" t="s">
        <v>11436</v>
      </c>
      <c r="D1181" s="7" t="s">
        <v>11195</v>
      </c>
      <c r="E1181" s="7" t="s">
        <v>118</v>
      </c>
      <c r="F1181" s="6"/>
      <c r="G1181" s="6"/>
    </row>
    <row r="1182" spans="1:7" ht="135">
      <c r="A1182" s="7" t="s">
        <v>9427</v>
      </c>
      <c r="B1182" s="7" t="s">
        <v>11437</v>
      </c>
      <c r="C1182" s="7" t="s">
        <v>11438</v>
      </c>
      <c r="D1182" s="7" t="s">
        <v>11439</v>
      </c>
      <c r="E1182" s="7" t="s">
        <v>118</v>
      </c>
      <c r="F1182" s="6"/>
      <c r="G1182" s="6"/>
    </row>
    <row r="1183" spans="1:7" ht="150">
      <c r="A1183" s="7" t="s">
        <v>9427</v>
      </c>
      <c r="B1183" s="7" t="s">
        <v>11440</v>
      </c>
      <c r="C1183" s="7" t="s">
        <v>11441</v>
      </c>
      <c r="D1183" s="7" t="s">
        <v>10794</v>
      </c>
      <c r="E1183" s="7" t="s">
        <v>118</v>
      </c>
      <c r="F1183" s="6"/>
      <c r="G1183" s="6"/>
    </row>
    <row r="1184" spans="1:7" ht="150">
      <c r="A1184" s="7" t="s">
        <v>9427</v>
      </c>
      <c r="B1184" s="7" t="s">
        <v>11442</v>
      </c>
      <c r="C1184" s="7" t="s">
        <v>11443</v>
      </c>
      <c r="D1184" s="7" t="s">
        <v>11444</v>
      </c>
      <c r="E1184" s="7" t="s">
        <v>118</v>
      </c>
      <c r="F1184" s="6"/>
      <c r="G1184" s="6"/>
    </row>
    <row r="1185" spans="1:7" ht="150">
      <c r="A1185" s="7" t="s">
        <v>9427</v>
      </c>
      <c r="B1185" s="7" t="s">
        <v>11445</v>
      </c>
      <c r="C1185" s="7" t="s">
        <v>11446</v>
      </c>
      <c r="D1185" s="7" t="s">
        <v>11447</v>
      </c>
      <c r="E1185" s="7" t="s">
        <v>118</v>
      </c>
      <c r="F1185" s="6"/>
      <c r="G1185" s="6"/>
    </row>
    <row r="1186" spans="1:7" ht="150">
      <c r="A1186" s="7" t="s">
        <v>9427</v>
      </c>
      <c r="B1186" s="7" t="s">
        <v>11448</v>
      </c>
      <c r="C1186" s="7" t="s">
        <v>11449</v>
      </c>
      <c r="D1186" s="7" t="s">
        <v>10647</v>
      </c>
      <c r="E1186" s="7" t="s">
        <v>118</v>
      </c>
      <c r="F1186" s="6"/>
      <c r="G1186" s="6"/>
    </row>
    <row r="1187" spans="1:7" ht="165">
      <c r="A1187" s="7" t="s">
        <v>9427</v>
      </c>
      <c r="B1187" s="7" t="s">
        <v>11450</v>
      </c>
      <c r="C1187" s="7" t="s">
        <v>11451</v>
      </c>
      <c r="D1187" s="7" t="s">
        <v>11277</v>
      </c>
      <c r="E1187" s="7" t="s">
        <v>118</v>
      </c>
      <c r="F1187" s="6"/>
      <c r="G1187" s="6"/>
    </row>
    <row r="1188" spans="1:7" ht="135">
      <c r="A1188" s="7" t="s">
        <v>9427</v>
      </c>
      <c r="B1188" s="7" t="s">
        <v>11452</v>
      </c>
      <c r="C1188" s="7" t="s">
        <v>11453</v>
      </c>
      <c r="D1188" s="7" t="s">
        <v>10848</v>
      </c>
      <c r="E1188" s="7" t="s">
        <v>118</v>
      </c>
      <c r="F1188" s="6"/>
      <c r="G1188" s="6"/>
    </row>
    <row r="1189" spans="1:7" ht="150">
      <c r="A1189" s="7" t="s">
        <v>9427</v>
      </c>
      <c r="B1189" s="7" t="s">
        <v>11454</v>
      </c>
      <c r="C1189" s="7" t="s">
        <v>11455</v>
      </c>
      <c r="D1189" s="7" t="s">
        <v>11456</v>
      </c>
      <c r="E1189" s="7" t="s">
        <v>118</v>
      </c>
      <c r="F1189" s="6"/>
      <c r="G1189" s="6"/>
    </row>
    <row r="1190" spans="1:7" ht="150">
      <c r="A1190" s="7" t="s">
        <v>9427</v>
      </c>
      <c r="B1190" s="7" t="s">
        <v>11457</v>
      </c>
      <c r="C1190" s="7" t="s">
        <v>11458</v>
      </c>
      <c r="D1190" s="7" t="s">
        <v>10893</v>
      </c>
      <c r="E1190" s="7" t="s">
        <v>118</v>
      </c>
      <c r="F1190" s="6"/>
      <c r="G1190" s="6"/>
    </row>
    <row r="1191" spans="1:7" ht="150">
      <c r="A1191" s="7" t="s">
        <v>9427</v>
      </c>
      <c r="B1191" s="7" t="s">
        <v>11459</v>
      </c>
      <c r="C1191" s="7" t="s">
        <v>11460</v>
      </c>
      <c r="D1191" s="7" t="s">
        <v>10762</v>
      </c>
      <c r="E1191" s="7" t="s">
        <v>118</v>
      </c>
      <c r="F1191" s="6"/>
      <c r="G1191" s="6"/>
    </row>
    <row r="1192" spans="1:7" ht="165">
      <c r="A1192" s="7" t="s">
        <v>9427</v>
      </c>
      <c r="B1192" s="7" t="s">
        <v>11461</v>
      </c>
      <c r="C1192" s="7" t="s">
        <v>11462</v>
      </c>
      <c r="D1192" s="7" t="s">
        <v>10457</v>
      </c>
      <c r="E1192" s="7" t="s">
        <v>118</v>
      </c>
      <c r="F1192" s="6"/>
      <c r="G1192" s="6"/>
    </row>
    <row r="1193" spans="1:7" ht="135">
      <c r="A1193" s="7" t="s">
        <v>9427</v>
      </c>
      <c r="B1193" s="7" t="s">
        <v>11463</v>
      </c>
      <c r="C1193" s="7" t="s">
        <v>11464</v>
      </c>
      <c r="D1193" s="7" t="s">
        <v>10851</v>
      </c>
      <c r="E1193" s="7" t="s">
        <v>118</v>
      </c>
      <c r="F1193" s="6"/>
      <c r="G1193" s="6"/>
    </row>
    <row r="1194" spans="1:7" ht="150">
      <c r="A1194" s="7" t="s">
        <v>9427</v>
      </c>
      <c r="B1194" s="7" t="s">
        <v>11465</v>
      </c>
      <c r="C1194" s="7" t="s">
        <v>11466</v>
      </c>
      <c r="D1194" s="7" t="s">
        <v>11467</v>
      </c>
      <c r="E1194" s="7" t="s">
        <v>118</v>
      </c>
      <c r="F1194" s="6"/>
      <c r="G1194" s="6"/>
    </row>
    <row r="1195" spans="1:7" ht="135">
      <c r="A1195" s="7" t="s">
        <v>9427</v>
      </c>
      <c r="B1195" s="7" t="s">
        <v>11468</v>
      </c>
      <c r="C1195" s="7" t="s">
        <v>11469</v>
      </c>
      <c r="D1195" s="7" t="s">
        <v>11151</v>
      </c>
      <c r="E1195" s="7" t="s">
        <v>118</v>
      </c>
      <c r="F1195" s="6"/>
      <c r="G1195" s="6"/>
    </row>
    <row r="1196" spans="1:7" ht="135">
      <c r="A1196" s="7" t="s">
        <v>9427</v>
      </c>
      <c r="B1196" s="7" t="s">
        <v>11470</v>
      </c>
      <c r="C1196" s="7" t="s">
        <v>11471</v>
      </c>
      <c r="D1196" s="7" t="s">
        <v>10673</v>
      </c>
      <c r="E1196" s="7" t="s">
        <v>118</v>
      </c>
      <c r="F1196" s="6"/>
      <c r="G1196" s="6"/>
    </row>
    <row r="1197" spans="1:7" ht="135">
      <c r="A1197" s="7" t="s">
        <v>9427</v>
      </c>
      <c r="B1197" s="7" t="s">
        <v>11472</v>
      </c>
      <c r="C1197" s="7" t="s">
        <v>11473</v>
      </c>
      <c r="D1197" s="7" t="s">
        <v>11474</v>
      </c>
      <c r="E1197" s="7" t="s">
        <v>118</v>
      </c>
      <c r="F1197" s="6"/>
      <c r="G1197" s="6"/>
    </row>
    <row r="1198" spans="1:7" ht="135">
      <c r="A1198" s="7" t="s">
        <v>9427</v>
      </c>
      <c r="B1198" s="7" t="s">
        <v>11475</v>
      </c>
      <c r="C1198" s="7" t="s">
        <v>11476</v>
      </c>
      <c r="D1198" s="7" t="s">
        <v>10626</v>
      </c>
      <c r="E1198" s="7" t="s">
        <v>118</v>
      </c>
      <c r="F1198" s="6"/>
      <c r="G1198" s="6"/>
    </row>
    <row r="1199" spans="1:7" ht="150">
      <c r="A1199" s="7" t="s">
        <v>9427</v>
      </c>
      <c r="B1199" s="7" t="s">
        <v>11477</v>
      </c>
      <c r="C1199" s="7" t="s">
        <v>11478</v>
      </c>
      <c r="D1199" s="7" t="s">
        <v>11479</v>
      </c>
      <c r="E1199" s="7" t="s">
        <v>118</v>
      </c>
      <c r="F1199" s="6"/>
      <c r="G1199" s="6"/>
    </row>
    <row r="1200" spans="1:7" ht="150">
      <c r="A1200" s="7" t="s">
        <v>9427</v>
      </c>
      <c r="B1200" s="7" t="s">
        <v>11480</v>
      </c>
      <c r="C1200" s="7" t="s">
        <v>11481</v>
      </c>
      <c r="D1200" s="7" t="s">
        <v>11482</v>
      </c>
      <c r="E1200" s="7" t="s">
        <v>118</v>
      </c>
      <c r="F1200" s="6"/>
      <c r="G1200" s="6"/>
    </row>
    <row r="1201" spans="1:7" ht="135">
      <c r="A1201" s="7" t="s">
        <v>9427</v>
      </c>
      <c r="B1201" s="7" t="s">
        <v>11483</v>
      </c>
      <c r="C1201" s="7" t="s">
        <v>11484</v>
      </c>
      <c r="D1201" s="7" t="s">
        <v>10759</v>
      </c>
      <c r="E1201" s="7" t="s">
        <v>118</v>
      </c>
      <c r="F1201" s="6"/>
      <c r="G1201" s="6"/>
    </row>
    <row r="1202" spans="1:7" ht="150">
      <c r="A1202" s="7" t="s">
        <v>9427</v>
      </c>
      <c r="B1202" s="7" t="s">
        <v>11485</v>
      </c>
      <c r="C1202" s="7" t="s">
        <v>11486</v>
      </c>
      <c r="D1202" s="7" t="s">
        <v>11487</v>
      </c>
      <c r="E1202" s="7" t="s">
        <v>118</v>
      </c>
      <c r="F1202" s="6"/>
      <c r="G1202" s="6"/>
    </row>
    <row r="1203" spans="1:7" ht="135">
      <c r="A1203" s="7" t="s">
        <v>9427</v>
      </c>
      <c r="B1203" s="7" t="s">
        <v>11488</v>
      </c>
      <c r="C1203" s="7" t="s">
        <v>11489</v>
      </c>
      <c r="D1203" s="7" t="s">
        <v>11490</v>
      </c>
      <c r="E1203" s="7" t="s">
        <v>118</v>
      </c>
      <c r="F1203" s="6"/>
      <c r="G1203" s="6"/>
    </row>
    <row r="1204" spans="1:7" ht="150">
      <c r="A1204" s="7" t="s">
        <v>9427</v>
      </c>
      <c r="B1204" s="7" t="s">
        <v>11491</v>
      </c>
      <c r="C1204" s="7" t="s">
        <v>11492</v>
      </c>
      <c r="D1204" s="7" t="s">
        <v>11493</v>
      </c>
      <c r="E1204" s="7" t="s">
        <v>118</v>
      </c>
      <c r="F1204" s="6"/>
      <c r="G1204" s="6"/>
    </row>
    <row r="1205" spans="1:7" ht="135">
      <c r="A1205" s="7" t="s">
        <v>9427</v>
      </c>
      <c r="B1205" s="7" t="s">
        <v>11494</v>
      </c>
      <c r="C1205" s="7" t="s">
        <v>11495</v>
      </c>
      <c r="D1205" s="7" t="s">
        <v>10684</v>
      </c>
      <c r="E1205" s="7" t="s">
        <v>118</v>
      </c>
      <c r="F1205" s="6"/>
      <c r="G1205" s="6"/>
    </row>
    <row r="1206" spans="1:7" ht="150">
      <c r="A1206" s="7" t="s">
        <v>9427</v>
      </c>
      <c r="B1206" s="7" t="s">
        <v>11496</v>
      </c>
      <c r="C1206" s="7" t="s">
        <v>11497</v>
      </c>
      <c r="D1206" s="7" t="s">
        <v>10821</v>
      </c>
      <c r="E1206" s="7" t="s">
        <v>118</v>
      </c>
      <c r="F1206" s="6"/>
      <c r="G1206" s="6"/>
    </row>
    <row r="1207" spans="1:7" ht="150">
      <c r="A1207" s="7" t="s">
        <v>9427</v>
      </c>
      <c r="B1207" s="7" t="s">
        <v>11498</v>
      </c>
      <c r="C1207" s="7" t="s">
        <v>11499</v>
      </c>
      <c r="D1207" s="7" t="s">
        <v>11500</v>
      </c>
      <c r="E1207" s="7" t="s">
        <v>118</v>
      </c>
      <c r="F1207" s="6"/>
      <c r="G1207" s="6"/>
    </row>
    <row r="1208" spans="1:7" ht="135">
      <c r="A1208" s="7" t="s">
        <v>9427</v>
      </c>
      <c r="B1208" s="7" t="s">
        <v>11501</v>
      </c>
      <c r="C1208" s="7" t="s">
        <v>11502</v>
      </c>
      <c r="D1208" s="7" t="s">
        <v>11503</v>
      </c>
      <c r="E1208" s="7" t="s">
        <v>118</v>
      </c>
      <c r="F1208" s="6"/>
      <c r="G1208" s="6"/>
    </row>
    <row r="1209" spans="1:7" ht="150">
      <c r="A1209" s="7" t="s">
        <v>9427</v>
      </c>
      <c r="B1209" s="7" t="s">
        <v>11504</v>
      </c>
      <c r="C1209" s="7" t="s">
        <v>11505</v>
      </c>
      <c r="D1209" s="7" t="s">
        <v>10762</v>
      </c>
      <c r="E1209" s="7" t="s">
        <v>118</v>
      </c>
      <c r="F1209" s="6"/>
      <c r="G1209" s="6"/>
    </row>
    <row r="1210" spans="1:7" ht="165">
      <c r="A1210" s="7" t="s">
        <v>9427</v>
      </c>
      <c r="B1210" s="7" t="s">
        <v>11506</v>
      </c>
      <c r="C1210" s="7" t="s">
        <v>11507</v>
      </c>
      <c r="D1210" s="7" t="s">
        <v>11508</v>
      </c>
      <c r="E1210" s="7" t="s">
        <v>118</v>
      </c>
      <c r="F1210" s="6"/>
      <c r="G1210" s="6"/>
    </row>
    <row r="1211" spans="1:7" ht="150">
      <c r="A1211" s="7" t="s">
        <v>9427</v>
      </c>
      <c r="B1211" s="7" t="s">
        <v>11509</v>
      </c>
      <c r="C1211" s="7" t="s">
        <v>11510</v>
      </c>
      <c r="D1211" s="7" t="s">
        <v>11171</v>
      </c>
      <c r="E1211" s="7" t="s">
        <v>118</v>
      </c>
      <c r="F1211" s="6"/>
      <c r="G1211" s="6"/>
    </row>
    <row r="1212" spans="1:7" ht="165">
      <c r="A1212" s="7" t="s">
        <v>9427</v>
      </c>
      <c r="B1212" s="7" t="s">
        <v>11511</v>
      </c>
      <c r="C1212" s="7" t="s">
        <v>11512</v>
      </c>
      <c r="D1212" s="7" t="s">
        <v>11277</v>
      </c>
      <c r="E1212" s="7" t="s">
        <v>118</v>
      </c>
      <c r="F1212" s="6"/>
      <c r="G1212" s="6"/>
    </row>
    <row r="1213" spans="1:7" ht="150">
      <c r="A1213" s="7" t="s">
        <v>9427</v>
      </c>
      <c r="B1213" s="7" t="s">
        <v>11513</v>
      </c>
      <c r="C1213" s="7" t="s">
        <v>11514</v>
      </c>
      <c r="D1213" s="7" t="s">
        <v>10829</v>
      </c>
      <c r="E1213" s="7" t="s">
        <v>118</v>
      </c>
      <c r="F1213" s="6"/>
      <c r="G1213" s="6"/>
    </row>
    <row r="1214" spans="1:7" ht="165">
      <c r="A1214" s="7" t="s">
        <v>9427</v>
      </c>
      <c r="B1214" s="7" t="s">
        <v>11515</v>
      </c>
      <c r="C1214" s="7" t="s">
        <v>11516</v>
      </c>
      <c r="D1214" s="7" t="s">
        <v>10665</v>
      </c>
      <c r="E1214" s="7" t="s">
        <v>118</v>
      </c>
      <c r="F1214" s="6"/>
      <c r="G1214" s="6"/>
    </row>
    <row r="1215" spans="1:7" ht="150">
      <c r="A1215" s="7" t="s">
        <v>9427</v>
      </c>
      <c r="B1215" s="7" t="s">
        <v>11517</v>
      </c>
      <c r="C1215" s="7" t="s">
        <v>11518</v>
      </c>
      <c r="D1215" s="7" t="s">
        <v>11519</v>
      </c>
      <c r="E1215" s="7" t="s">
        <v>118</v>
      </c>
      <c r="F1215" s="6"/>
      <c r="G1215" s="6"/>
    </row>
    <row r="1216" spans="1:7" ht="165">
      <c r="A1216" s="7" t="s">
        <v>9427</v>
      </c>
      <c r="B1216" s="7" t="s">
        <v>11520</v>
      </c>
      <c r="C1216" s="7" t="s">
        <v>11521</v>
      </c>
      <c r="D1216" s="7" t="s">
        <v>10665</v>
      </c>
      <c r="E1216" s="7" t="s">
        <v>118</v>
      </c>
      <c r="F1216" s="6"/>
      <c r="G1216" s="6"/>
    </row>
    <row r="1217" spans="1:7" ht="135">
      <c r="A1217" s="7" t="s">
        <v>9427</v>
      </c>
      <c r="B1217" s="7" t="s">
        <v>11522</v>
      </c>
      <c r="C1217" s="7" t="s">
        <v>11523</v>
      </c>
      <c r="D1217" s="7" t="s">
        <v>11524</v>
      </c>
      <c r="E1217" s="7" t="s">
        <v>118</v>
      </c>
      <c r="F1217" s="6"/>
      <c r="G1217" s="6"/>
    </row>
    <row r="1218" spans="1:7" ht="135">
      <c r="A1218" s="7" t="s">
        <v>9427</v>
      </c>
      <c r="B1218" s="7" t="s">
        <v>11525</v>
      </c>
      <c r="C1218" s="7" t="s">
        <v>11526</v>
      </c>
      <c r="D1218" s="7" t="s">
        <v>11527</v>
      </c>
      <c r="E1218" s="7" t="s">
        <v>118</v>
      </c>
      <c r="F1218" s="6"/>
      <c r="G1218" s="6"/>
    </row>
    <row r="1219" spans="1:7" ht="135">
      <c r="A1219" s="7" t="s">
        <v>9427</v>
      </c>
      <c r="B1219" s="7" t="s">
        <v>11528</v>
      </c>
      <c r="C1219" s="7" t="s">
        <v>11529</v>
      </c>
      <c r="D1219" s="7" t="s">
        <v>10896</v>
      </c>
      <c r="E1219" s="7" t="s">
        <v>118</v>
      </c>
      <c r="F1219" s="6"/>
      <c r="G1219" s="6"/>
    </row>
    <row r="1220" spans="1:7" ht="165">
      <c r="A1220" s="7" t="s">
        <v>9427</v>
      </c>
      <c r="B1220" s="7" t="s">
        <v>11530</v>
      </c>
      <c r="C1220" s="7" t="s">
        <v>11531</v>
      </c>
      <c r="D1220" s="7" t="s">
        <v>10687</v>
      </c>
      <c r="E1220" s="7" t="s">
        <v>118</v>
      </c>
      <c r="F1220" s="6"/>
      <c r="G1220" s="6"/>
    </row>
    <row r="1221" spans="1:7" ht="135">
      <c r="A1221" s="7" t="s">
        <v>9427</v>
      </c>
      <c r="B1221" s="7" t="s">
        <v>11532</v>
      </c>
      <c r="C1221" s="7" t="s">
        <v>11533</v>
      </c>
      <c r="D1221" s="7" t="s">
        <v>11161</v>
      </c>
      <c r="E1221" s="7" t="s">
        <v>118</v>
      </c>
      <c r="F1221" s="6"/>
      <c r="G1221" s="6"/>
    </row>
    <row r="1222" spans="1:7" ht="135">
      <c r="A1222" s="7" t="s">
        <v>9427</v>
      </c>
      <c r="B1222" s="7" t="s">
        <v>11534</v>
      </c>
      <c r="C1222" s="7" t="s">
        <v>11535</v>
      </c>
      <c r="D1222" s="7" t="s">
        <v>10886</v>
      </c>
      <c r="E1222" s="7" t="s">
        <v>118</v>
      </c>
      <c r="F1222" s="6"/>
      <c r="G1222" s="6"/>
    </row>
    <row r="1223" spans="1:7" ht="165">
      <c r="A1223" s="7" t="s">
        <v>9427</v>
      </c>
      <c r="B1223" s="7" t="s">
        <v>11536</v>
      </c>
      <c r="C1223" s="7" t="s">
        <v>11537</v>
      </c>
      <c r="D1223" s="7" t="s">
        <v>11128</v>
      </c>
      <c r="E1223" s="7" t="s">
        <v>118</v>
      </c>
      <c r="F1223" s="6"/>
      <c r="G1223" s="6"/>
    </row>
    <row r="1224" spans="1:7" ht="135">
      <c r="A1224" s="7" t="s">
        <v>9427</v>
      </c>
      <c r="B1224" s="7" t="s">
        <v>11538</v>
      </c>
      <c r="C1224" s="7" t="s">
        <v>11539</v>
      </c>
      <c r="D1224" s="7" t="s">
        <v>11540</v>
      </c>
      <c r="E1224" s="7" t="s">
        <v>118</v>
      </c>
      <c r="F1224" s="6"/>
      <c r="G1224" s="6"/>
    </row>
    <row r="1225" spans="1:7" ht="165">
      <c r="A1225" s="7" t="s">
        <v>9427</v>
      </c>
      <c r="B1225" s="7" t="s">
        <v>11541</v>
      </c>
      <c r="C1225" s="7" t="s">
        <v>11542</v>
      </c>
      <c r="D1225" s="7" t="s">
        <v>11128</v>
      </c>
      <c r="E1225" s="7" t="s">
        <v>118</v>
      </c>
      <c r="F1225" s="6"/>
      <c r="G1225" s="6"/>
    </row>
    <row r="1226" spans="1:7" ht="135">
      <c r="A1226" s="7" t="s">
        <v>9427</v>
      </c>
      <c r="B1226" s="7" t="s">
        <v>11543</v>
      </c>
      <c r="C1226" s="7" t="s">
        <v>11544</v>
      </c>
      <c r="D1226" s="7" t="s">
        <v>10865</v>
      </c>
      <c r="E1226" s="7" t="s">
        <v>118</v>
      </c>
      <c r="F1226" s="6"/>
      <c r="G1226" s="6"/>
    </row>
    <row r="1227" spans="1:7" ht="165">
      <c r="A1227" s="7" t="s">
        <v>9427</v>
      </c>
      <c r="B1227" s="7" t="s">
        <v>11545</v>
      </c>
      <c r="C1227" s="7" t="s">
        <v>11546</v>
      </c>
      <c r="D1227" s="7" t="s">
        <v>11547</v>
      </c>
      <c r="E1227" s="7" t="s">
        <v>118</v>
      </c>
      <c r="F1227" s="6"/>
      <c r="G1227" s="6"/>
    </row>
    <row r="1228" spans="1:7" ht="150">
      <c r="A1228" s="7" t="s">
        <v>9427</v>
      </c>
      <c r="B1228" s="7" t="s">
        <v>11548</v>
      </c>
      <c r="C1228" s="7" t="s">
        <v>11549</v>
      </c>
      <c r="D1228" s="7" t="s">
        <v>11550</v>
      </c>
      <c r="E1228" s="7" t="s">
        <v>118</v>
      </c>
      <c r="F1228" s="6"/>
      <c r="G1228" s="6"/>
    </row>
    <row r="1229" spans="1:7" ht="135">
      <c r="A1229" s="7" t="s">
        <v>9427</v>
      </c>
      <c r="B1229" s="7" t="s">
        <v>11551</v>
      </c>
      <c r="C1229" s="7" t="s">
        <v>11552</v>
      </c>
      <c r="D1229" s="7" t="s">
        <v>11113</v>
      </c>
      <c r="E1229" s="7" t="s">
        <v>118</v>
      </c>
      <c r="F1229" s="6"/>
      <c r="G1229" s="6"/>
    </row>
    <row r="1230" spans="1:7" ht="150">
      <c r="A1230" s="7" t="s">
        <v>9427</v>
      </c>
      <c r="B1230" s="7" t="s">
        <v>11553</v>
      </c>
      <c r="C1230" s="7" t="s">
        <v>11554</v>
      </c>
      <c r="D1230" s="7" t="s">
        <v>11555</v>
      </c>
      <c r="E1230" s="7" t="s">
        <v>118</v>
      </c>
      <c r="F1230" s="6"/>
      <c r="G1230" s="6"/>
    </row>
    <row r="1231" spans="1:7" ht="135">
      <c r="A1231" s="7" t="s">
        <v>9427</v>
      </c>
      <c r="B1231" s="7" t="s">
        <v>11556</v>
      </c>
      <c r="C1231" s="7" t="s">
        <v>11557</v>
      </c>
      <c r="D1231" s="7" t="s">
        <v>11558</v>
      </c>
      <c r="E1231" s="7" t="s">
        <v>118</v>
      </c>
      <c r="F1231" s="6"/>
      <c r="G1231" s="6"/>
    </row>
    <row r="1232" spans="1:7" ht="150">
      <c r="A1232" s="7" t="s">
        <v>9427</v>
      </c>
      <c r="B1232" s="7" t="s">
        <v>11559</v>
      </c>
      <c r="C1232" s="7" t="s">
        <v>11560</v>
      </c>
      <c r="D1232" s="7" t="s">
        <v>11561</v>
      </c>
      <c r="E1232" s="7" t="s">
        <v>118</v>
      </c>
      <c r="F1232" s="6"/>
      <c r="G1232" s="6"/>
    </row>
    <row r="1233" spans="1:7" ht="135">
      <c r="A1233" s="7" t="s">
        <v>9427</v>
      </c>
      <c r="B1233" s="7" t="s">
        <v>11562</v>
      </c>
      <c r="C1233" s="7" t="s">
        <v>11563</v>
      </c>
      <c r="D1233" s="7" t="s">
        <v>11564</v>
      </c>
      <c r="E1233" s="7" t="s">
        <v>118</v>
      </c>
      <c r="F1233" s="6"/>
      <c r="G1233" s="6"/>
    </row>
    <row r="1234" spans="1:7" ht="150">
      <c r="A1234" s="7" t="s">
        <v>9427</v>
      </c>
      <c r="B1234" s="7" t="s">
        <v>11565</v>
      </c>
      <c r="C1234" s="7" t="s">
        <v>11566</v>
      </c>
      <c r="D1234" s="7" t="s">
        <v>11567</v>
      </c>
      <c r="E1234" s="7" t="s">
        <v>118</v>
      </c>
      <c r="F1234" s="6"/>
      <c r="G1234" s="6"/>
    </row>
    <row r="1235" spans="1:7" ht="150">
      <c r="A1235" s="7" t="s">
        <v>9427</v>
      </c>
      <c r="B1235" s="7" t="s">
        <v>11568</v>
      </c>
      <c r="C1235" s="7" t="s">
        <v>11569</v>
      </c>
      <c r="D1235" s="7" t="s">
        <v>10490</v>
      </c>
      <c r="E1235" s="7" t="s">
        <v>118</v>
      </c>
      <c r="F1235" s="6"/>
      <c r="G1235" s="6"/>
    </row>
    <row r="1236" spans="1:7" ht="150">
      <c r="A1236" s="7" t="s">
        <v>9427</v>
      </c>
      <c r="B1236" s="7" t="s">
        <v>11570</v>
      </c>
      <c r="C1236" s="7" t="s">
        <v>11571</v>
      </c>
      <c r="D1236" s="7" t="s">
        <v>11305</v>
      </c>
      <c r="E1236" s="7" t="s">
        <v>118</v>
      </c>
      <c r="F1236" s="6"/>
      <c r="G1236" s="6"/>
    </row>
    <row r="1237" spans="1:7" ht="150">
      <c r="A1237" s="7" t="s">
        <v>9427</v>
      </c>
      <c r="B1237" s="7" t="s">
        <v>11572</v>
      </c>
      <c r="C1237" s="7" t="s">
        <v>11573</v>
      </c>
      <c r="D1237" s="7" t="s">
        <v>10821</v>
      </c>
      <c r="E1237" s="7" t="s">
        <v>118</v>
      </c>
      <c r="F1237" s="6"/>
      <c r="G1237" s="6"/>
    </row>
    <row r="1238" spans="1:7" ht="150">
      <c r="A1238" s="7" t="s">
        <v>9427</v>
      </c>
      <c r="B1238" s="7" t="s">
        <v>11574</v>
      </c>
      <c r="C1238" s="7" t="s">
        <v>11575</v>
      </c>
      <c r="D1238" s="7" t="s">
        <v>11576</v>
      </c>
      <c r="E1238" s="7" t="s">
        <v>118</v>
      </c>
      <c r="F1238" s="6"/>
      <c r="G1238" s="6"/>
    </row>
    <row r="1239" spans="1:7" ht="150">
      <c r="A1239" s="7" t="s">
        <v>9427</v>
      </c>
      <c r="B1239" s="7" t="s">
        <v>11577</v>
      </c>
      <c r="C1239" s="7" t="s">
        <v>11578</v>
      </c>
      <c r="D1239" s="7" t="s">
        <v>11579</v>
      </c>
      <c r="E1239" s="7" t="s">
        <v>118</v>
      </c>
      <c r="F1239" s="6"/>
      <c r="G1239" s="6"/>
    </row>
    <row r="1240" spans="1:7" ht="150">
      <c r="A1240" s="7" t="s">
        <v>9427</v>
      </c>
      <c r="B1240" s="7" t="s">
        <v>11580</v>
      </c>
      <c r="C1240" s="7" t="s">
        <v>11581</v>
      </c>
      <c r="D1240" s="7" t="s">
        <v>10665</v>
      </c>
      <c r="E1240" s="7" t="s">
        <v>118</v>
      </c>
      <c r="F1240" s="6"/>
      <c r="G1240" s="6"/>
    </row>
    <row r="1241" spans="1:7" ht="135">
      <c r="A1241" s="7" t="s">
        <v>9427</v>
      </c>
      <c r="B1241" s="7" t="s">
        <v>11582</v>
      </c>
      <c r="C1241" s="7" t="s">
        <v>11583</v>
      </c>
      <c r="D1241" s="7" t="s">
        <v>11584</v>
      </c>
      <c r="E1241" s="7" t="s">
        <v>118</v>
      </c>
      <c r="F1241" s="6"/>
      <c r="G1241" s="6"/>
    </row>
    <row r="1242" spans="1:7" ht="150">
      <c r="A1242" s="7" t="s">
        <v>9427</v>
      </c>
      <c r="B1242" s="7" t="s">
        <v>11585</v>
      </c>
      <c r="C1242" s="7" t="s">
        <v>11586</v>
      </c>
      <c r="D1242" s="7" t="s">
        <v>11587</v>
      </c>
      <c r="E1242" s="7" t="s">
        <v>118</v>
      </c>
      <c r="F1242" s="6"/>
      <c r="G1242" s="6"/>
    </row>
    <row r="1243" spans="1:7" ht="150">
      <c r="A1243" s="7" t="s">
        <v>9427</v>
      </c>
      <c r="B1243" s="7" t="s">
        <v>11588</v>
      </c>
      <c r="C1243" s="7" t="s">
        <v>11589</v>
      </c>
      <c r="D1243" s="7" t="s">
        <v>11068</v>
      </c>
      <c r="E1243" s="7" t="s">
        <v>118</v>
      </c>
      <c r="F1243" s="6"/>
      <c r="G1243" s="6"/>
    </row>
    <row r="1244" spans="1:7" ht="150">
      <c r="A1244" s="7" t="s">
        <v>9427</v>
      </c>
      <c r="B1244" s="7" t="s">
        <v>11590</v>
      </c>
      <c r="C1244" s="7" t="s">
        <v>11591</v>
      </c>
      <c r="D1244" s="7" t="s">
        <v>11195</v>
      </c>
      <c r="E1244" s="7" t="s">
        <v>118</v>
      </c>
      <c r="F1244" s="6"/>
      <c r="G1244" s="6"/>
    </row>
    <row r="1245" spans="1:7" ht="150">
      <c r="A1245" s="7" t="s">
        <v>9427</v>
      </c>
      <c r="B1245" s="7" t="s">
        <v>11592</v>
      </c>
      <c r="C1245" s="7" t="s">
        <v>11593</v>
      </c>
      <c r="D1245" s="7" t="s">
        <v>11594</v>
      </c>
      <c r="E1245" s="7" t="s">
        <v>118</v>
      </c>
      <c r="F1245" s="6"/>
      <c r="G1245" s="6"/>
    </row>
    <row r="1246" spans="1:7" ht="150">
      <c r="A1246" s="7" t="s">
        <v>9427</v>
      </c>
      <c r="B1246" s="7" t="s">
        <v>11595</v>
      </c>
      <c r="C1246" s="7" t="s">
        <v>11596</v>
      </c>
      <c r="D1246" s="7" t="s">
        <v>11597</v>
      </c>
      <c r="E1246" s="7" t="s">
        <v>118</v>
      </c>
      <c r="F1246" s="6"/>
      <c r="G1246" s="6"/>
    </row>
    <row r="1247" spans="1:7" ht="150">
      <c r="A1247" s="7" t="s">
        <v>9427</v>
      </c>
      <c r="B1247" s="7" t="s">
        <v>11598</v>
      </c>
      <c r="C1247" s="7" t="s">
        <v>11599</v>
      </c>
      <c r="D1247" s="7" t="s">
        <v>11600</v>
      </c>
      <c r="E1247" s="7" t="s">
        <v>118</v>
      </c>
      <c r="F1247" s="6"/>
      <c r="G1247" s="6"/>
    </row>
    <row r="1248" spans="1:7" ht="150">
      <c r="A1248" s="7" t="s">
        <v>9427</v>
      </c>
      <c r="B1248" s="7" t="s">
        <v>11601</v>
      </c>
      <c r="C1248" s="7" t="s">
        <v>11602</v>
      </c>
      <c r="D1248" s="7" t="s">
        <v>11603</v>
      </c>
      <c r="E1248" s="7" t="s">
        <v>118</v>
      </c>
      <c r="F1248" s="6"/>
      <c r="G1248" s="6"/>
    </row>
    <row r="1249" spans="1:7" ht="135">
      <c r="A1249" s="7" t="s">
        <v>9427</v>
      </c>
      <c r="B1249" s="7" t="s">
        <v>11604</v>
      </c>
      <c r="C1249" s="7" t="s">
        <v>11605</v>
      </c>
      <c r="D1249" s="7" t="s">
        <v>10684</v>
      </c>
      <c r="E1249" s="7" t="s">
        <v>118</v>
      </c>
      <c r="F1249" s="6"/>
      <c r="G1249" s="6"/>
    </row>
    <row r="1250" spans="1:7" ht="135">
      <c r="A1250" s="7" t="s">
        <v>9427</v>
      </c>
      <c r="B1250" s="7" t="s">
        <v>11606</v>
      </c>
      <c r="C1250" s="7" t="s">
        <v>11607</v>
      </c>
      <c r="D1250" s="7" t="s">
        <v>11608</v>
      </c>
      <c r="E1250" s="7" t="s">
        <v>118</v>
      </c>
      <c r="F1250" s="6"/>
      <c r="G1250" s="6"/>
    </row>
    <row r="1251" spans="1:7" ht="150">
      <c r="A1251" s="7" t="s">
        <v>9427</v>
      </c>
      <c r="B1251" s="7" t="s">
        <v>11609</v>
      </c>
      <c r="C1251" s="7" t="s">
        <v>11610</v>
      </c>
      <c r="D1251" s="7" t="s">
        <v>11611</v>
      </c>
      <c r="E1251" s="7" t="s">
        <v>118</v>
      </c>
      <c r="F1251" s="6"/>
      <c r="G1251" s="6"/>
    </row>
    <row r="1252" spans="1:7" ht="150">
      <c r="A1252" s="7" t="s">
        <v>9427</v>
      </c>
      <c r="B1252" s="7" t="s">
        <v>11612</v>
      </c>
      <c r="C1252" s="7" t="s">
        <v>11613</v>
      </c>
      <c r="D1252" s="7" t="s">
        <v>10851</v>
      </c>
      <c r="E1252" s="7" t="s">
        <v>118</v>
      </c>
      <c r="F1252" s="6"/>
      <c r="G1252" s="6"/>
    </row>
    <row r="1253" spans="1:7" ht="150">
      <c r="A1253" s="7" t="s">
        <v>9427</v>
      </c>
      <c r="B1253" s="7" t="s">
        <v>11614</v>
      </c>
      <c r="C1253" s="7" t="s">
        <v>11615</v>
      </c>
      <c r="D1253" s="7" t="s">
        <v>11065</v>
      </c>
      <c r="E1253" s="7" t="s">
        <v>118</v>
      </c>
      <c r="F1253" s="6"/>
      <c r="G1253" s="6"/>
    </row>
    <row r="1254" spans="1:7" ht="135">
      <c r="A1254" s="7" t="s">
        <v>9427</v>
      </c>
      <c r="B1254" s="7" t="s">
        <v>11616</v>
      </c>
      <c r="C1254" s="7" t="s">
        <v>11617</v>
      </c>
      <c r="D1254" s="7" t="s">
        <v>11618</v>
      </c>
      <c r="E1254" s="7" t="s">
        <v>118</v>
      </c>
      <c r="F1254" s="6"/>
      <c r="G1254" s="6"/>
    </row>
    <row r="1255" spans="1:7" ht="150">
      <c r="A1255" s="7" t="s">
        <v>9427</v>
      </c>
      <c r="B1255" s="7" t="s">
        <v>11619</v>
      </c>
      <c r="C1255" s="7" t="s">
        <v>11620</v>
      </c>
      <c r="D1255" s="7" t="s">
        <v>11621</v>
      </c>
      <c r="E1255" s="7" t="s">
        <v>118</v>
      </c>
      <c r="F1255" s="6"/>
      <c r="G1255" s="6"/>
    </row>
    <row r="1256" spans="1:7" ht="135">
      <c r="A1256" s="7" t="s">
        <v>9427</v>
      </c>
      <c r="B1256" s="7" t="s">
        <v>11622</v>
      </c>
      <c r="C1256" s="7" t="s">
        <v>11623</v>
      </c>
      <c r="D1256" s="7" t="s">
        <v>11618</v>
      </c>
      <c r="E1256" s="7" t="s">
        <v>118</v>
      </c>
      <c r="F1256" s="6"/>
      <c r="G1256" s="6"/>
    </row>
    <row r="1257" spans="1:7" ht="135">
      <c r="A1257" s="7" t="s">
        <v>9427</v>
      </c>
      <c r="B1257" s="7" t="s">
        <v>11624</v>
      </c>
      <c r="C1257" s="7" t="s">
        <v>11625</v>
      </c>
      <c r="D1257" s="7" t="s">
        <v>11626</v>
      </c>
      <c r="E1257" s="7" t="s">
        <v>118</v>
      </c>
      <c r="F1257" s="6"/>
      <c r="G1257" s="6"/>
    </row>
    <row r="1258" spans="1:7" ht="165">
      <c r="A1258" s="7" t="s">
        <v>9427</v>
      </c>
      <c r="B1258" s="7" t="s">
        <v>11627</v>
      </c>
      <c r="C1258" s="7" t="s">
        <v>11628</v>
      </c>
      <c r="D1258" s="7" t="s">
        <v>11277</v>
      </c>
      <c r="E1258" s="7" t="s">
        <v>118</v>
      </c>
      <c r="F1258" s="6"/>
      <c r="G1258" s="6"/>
    </row>
    <row r="1259" spans="1:7" ht="150">
      <c r="A1259" s="7" t="s">
        <v>9427</v>
      </c>
      <c r="B1259" s="7" t="s">
        <v>11629</v>
      </c>
      <c r="C1259" s="7" t="s">
        <v>11630</v>
      </c>
      <c r="D1259" s="7" t="s">
        <v>11631</v>
      </c>
      <c r="E1259" s="7" t="s">
        <v>118</v>
      </c>
      <c r="F1259" s="6"/>
      <c r="G1259" s="6"/>
    </row>
    <row r="1260" spans="1:7" ht="135">
      <c r="A1260" s="7" t="s">
        <v>9427</v>
      </c>
      <c r="B1260" s="7" t="s">
        <v>11632</v>
      </c>
      <c r="C1260" s="7" t="s">
        <v>11633</v>
      </c>
      <c r="D1260" s="7" t="s">
        <v>11634</v>
      </c>
      <c r="E1260" s="7" t="s">
        <v>118</v>
      </c>
      <c r="F1260" s="6"/>
      <c r="G1260" s="6"/>
    </row>
    <row r="1261" spans="1:7" ht="150">
      <c r="A1261" s="7" t="s">
        <v>9427</v>
      </c>
      <c r="B1261" s="7" t="s">
        <v>11635</v>
      </c>
      <c r="C1261" s="7" t="s">
        <v>11636</v>
      </c>
      <c r="D1261" s="7" t="s">
        <v>10644</v>
      </c>
      <c r="E1261" s="7" t="s">
        <v>118</v>
      </c>
      <c r="F1261" s="6"/>
      <c r="G1261" s="6"/>
    </row>
    <row r="1262" spans="1:7" ht="135">
      <c r="A1262" s="7" t="s">
        <v>9427</v>
      </c>
      <c r="B1262" s="7" t="s">
        <v>11637</v>
      </c>
      <c r="C1262" s="7" t="s">
        <v>11638</v>
      </c>
      <c r="D1262" s="7" t="s">
        <v>11639</v>
      </c>
      <c r="E1262" s="7" t="s">
        <v>118</v>
      </c>
      <c r="F1262" s="6"/>
      <c r="G1262" s="6"/>
    </row>
    <row r="1263" spans="1:7" ht="150">
      <c r="A1263" s="7" t="s">
        <v>9427</v>
      </c>
      <c r="B1263" s="7" t="s">
        <v>11640</v>
      </c>
      <c r="C1263" s="7" t="s">
        <v>11641</v>
      </c>
      <c r="D1263" s="7" t="s">
        <v>11195</v>
      </c>
      <c r="E1263" s="7" t="s">
        <v>118</v>
      </c>
      <c r="F1263" s="6"/>
      <c r="G1263" s="6"/>
    </row>
    <row r="1264" spans="1:7" ht="150">
      <c r="A1264" s="7" t="s">
        <v>9427</v>
      </c>
      <c r="B1264" s="7" t="s">
        <v>11642</v>
      </c>
      <c r="C1264" s="7" t="s">
        <v>11643</v>
      </c>
      <c r="D1264" s="7" t="s">
        <v>11156</v>
      </c>
      <c r="E1264" s="7" t="s">
        <v>118</v>
      </c>
      <c r="F1264" s="6"/>
      <c r="G1264" s="6"/>
    </row>
    <row r="1265" spans="1:7" ht="150">
      <c r="A1265" s="7" t="s">
        <v>9427</v>
      </c>
      <c r="B1265" s="7" t="s">
        <v>11644</v>
      </c>
      <c r="C1265" s="7" t="s">
        <v>11645</v>
      </c>
      <c r="D1265" s="7" t="s">
        <v>11646</v>
      </c>
      <c r="E1265" s="7" t="s">
        <v>118</v>
      </c>
      <c r="F1265" s="6"/>
      <c r="G1265" s="6"/>
    </row>
    <row r="1266" spans="1:7" ht="150">
      <c r="A1266" s="7" t="s">
        <v>9427</v>
      </c>
      <c r="B1266" s="7" t="s">
        <v>11647</v>
      </c>
      <c r="C1266" s="7" t="s">
        <v>11648</v>
      </c>
      <c r="D1266" s="7" t="s">
        <v>11649</v>
      </c>
      <c r="E1266" s="7" t="s">
        <v>118</v>
      </c>
      <c r="F1266" s="6"/>
      <c r="G1266" s="6"/>
    </row>
    <row r="1267" spans="1:7" ht="135">
      <c r="A1267" s="7" t="s">
        <v>9427</v>
      </c>
      <c r="B1267" s="7" t="s">
        <v>11650</v>
      </c>
      <c r="C1267" s="7" t="s">
        <v>11651</v>
      </c>
      <c r="D1267" s="7" t="s">
        <v>10953</v>
      </c>
      <c r="E1267" s="7" t="s">
        <v>118</v>
      </c>
      <c r="F1267" s="6"/>
      <c r="G1267" s="6"/>
    </row>
    <row r="1268" spans="1:7" ht="135">
      <c r="A1268" s="7" t="s">
        <v>9427</v>
      </c>
      <c r="B1268" s="7" t="s">
        <v>11652</v>
      </c>
      <c r="C1268" s="7" t="s">
        <v>11653</v>
      </c>
      <c r="D1268" s="7" t="s">
        <v>11138</v>
      </c>
      <c r="E1268" s="7" t="s">
        <v>118</v>
      </c>
      <c r="F1268" s="6"/>
      <c r="G1268" s="6"/>
    </row>
    <row r="1269" spans="1:7" ht="135">
      <c r="A1269" s="7" t="s">
        <v>9427</v>
      </c>
      <c r="B1269" s="7" t="s">
        <v>11654</v>
      </c>
      <c r="C1269" s="7" t="s">
        <v>11655</v>
      </c>
      <c r="D1269" s="7" t="s">
        <v>11656</v>
      </c>
      <c r="E1269" s="7" t="s">
        <v>118</v>
      </c>
      <c r="F1269" s="6"/>
      <c r="G1269" s="6"/>
    </row>
    <row r="1270" spans="1:7" ht="135">
      <c r="A1270" s="7" t="s">
        <v>9427</v>
      </c>
      <c r="B1270" s="7" t="s">
        <v>11657</v>
      </c>
      <c r="C1270" s="7" t="s">
        <v>11658</v>
      </c>
      <c r="D1270" s="7" t="s">
        <v>10903</v>
      </c>
      <c r="E1270" s="7" t="s">
        <v>118</v>
      </c>
      <c r="F1270" s="6"/>
      <c r="G1270" s="6"/>
    </row>
    <row r="1271" spans="1:7" ht="150">
      <c r="A1271" s="7" t="s">
        <v>9427</v>
      </c>
      <c r="B1271" s="7" t="s">
        <v>11659</v>
      </c>
      <c r="C1271" s="7" t="s">
        <v>11660</v>
      </c>
      <c r="D1271" s="7" t="s">
        <v>11661</v>
      </c>
      <c r="E1271" s="7" t="s">
        <v>118</v>
      </c>
      <c r="F1271" s="6"/>
      <c r="G1271" s="6"/>
    </row>
    <row r="1272" spans="1:7" ht="135">
      <c r="A1272" s="7" t="s">
        <v>9427</v>
      </c>
      <c r="B1272" s="7" t="s">
        <v>11662</v>
      </c>
      <c r="C1272" s="7" t="s">
        <v>11663</v>
      </c>
      <c r="D1272" s="7" t="s">
        <v>11664</v>
      </c>
      <c r="E1272" s="7" t="s">
        <v>118</v>
      </c>
      <c r="F1272" s="6"/>
      <c r="G1272" s="6"/>
    </row>
    <row r="1273" spans="1:7" ht="150">
      <c r="A1273" s="7" t="s">
        <v>9427</v>
      </c>
      <c r="B1273" s="7" t="s">
        <v>11665</v>
      </c>
      <c r="C1273" s="7" t="s">
        <v>11666</v>
      </c>
      <c r="D1273" s="7" t="s">
        <v>11022</v>
      </c>
      <c r="E1273" s="7" t="s">
        <v>118</v>
      </c>
      <c r="F1273" s="6"/>
      <c r="G1273" s="6"/>
    </row>
    <row r="1274" spans="1:7" ht="150">
      <c r="A1274" s="7" t="s">
        <v>9427</v>
      </c>
      <c r="B1274" s="7" t="s">
        <v>11667</v>
      </c>
      <c r="C1274" s="7" t="s">
        <v>11668</v>
      </c>
      <c r="D1274" s="7" t="s">
        <v>11263</v>
      </c>
      <c r="E1274" s="7" t="s">
        <v>118</v>
      </c>
      <c r="F1274" s="6"/>
      <c r="G1274" s="6"/>
    </row>
    <row r="1275" spans="1:7" ht="135">
      <c r="A1275" s="7" t="s">
        <v>9427</v>
      </c>
      <c r="B1275" s="7" t="s">
        <v>11669</v>
      </c>
      <c r="C1275" s="7" t="s">
        <v>11670</v>
      </c>
      <c r="D1275" s="7" t="s">
        <v>11671</v>
      </c>
      <c r="E1275" s="7" t="s">
        <v>118</v>
      </c>
      <c r="F1275" s="6"/>
      <c r="G1275" s="6"/>
    </row>
    <row r="1276" spans="1:7" ht="150">
      <c r="A1276" s="7" t="s">
        <v>9427</v>
      </c>
      <c r="B1276" s="7" t="s">
        <v>11672</v>
      </c>
      <c r="C1276" s="7" t="s">
        <v>11673</v>
      </c>
      <c r="D1276" s="7" t="s">
        <v>11674</v>
      </c>
      <c r="E1276" s="7" t="s">
        <v>118</v>
      </c>
      <c r="F1276" s="6"/>
      <c r="G1276" s="6"/>
    </row>
    <row r="1277" spans="1:7" ht="135">
      <c r="A1277" s="7" t="s">
        <v>9427</v>
      </c>
      <c r="B1277" s="7" t="s">
        <v>11675</v>
      </c>
      <c r="C1277" s="7" t="s">
        <v>11676</v>
      </c>
      <c r="D1277" s="7" t="s">
        <v>10893</v>
      </c>
      <c r="E1277" s="7" t="s">
        <v>118</v>
      </c>
      <c r="F1277" s="6"/>
      <c r="G1277" s="6"/>
    </row>
    <row r="1278" spans="1:7" ht="135">
      <c r="A1278" s="7" t="s">
        <v>9427</v>
      </c>
      <c r="B1278" s="7" t="s">
        <v>11677</v>
      </c>
      <c r="C1278" s="7" t="s">
        <v>11678</v>
      </c>
      <c r="D1278" s="7" t="s">
        <v>11444</v>
      </c>
      <c r="E1278" s="7" t="s">
        <v>118</v>
      </c>
      <c r="F1278" s="6"/>
      <c r="G1278" s="6"/>
    </row>
    <row r="1279" spans="1:7" ht="135">
      <c r="A1279" s="7" t="s">
        <v>9427</v>
      </c>
      <c r="B1279" s="7" t="s">
        <v>11679</v>
      </c>
      <c r="C1279" s="7" t="s">
        <v>11680</v>
      </c>
      <c r="D1279" s="7" t="s">
        <v>10848</v>
      </c>
      <c r="E1279" s="7" t="s">
        <v>118</v>
      </c>
      <c r="F1279" s="6"/>
      <c r="G1279" s="6"/>
    </row>
    <row r="1280" spans="1:7" ht="150">
      <c r="A1280" s="7" t="s">
        <v>9427</v>
      </c>
      <c r="B1280" s="7" t="s">
        <v>11681</v>
      </c>
      <c r="C1280" s="7" t="s">
        <v>11682</v>
      </c>
      <c r="D1280" s="7" t="s">
        <v>10821</v>
      </c>
      <c r="E1280" s="7" t="s">
        <v>118</v>
      </c>
      <c r="F1280" s="6"/>
      <c r="G1280" s="6"/>
    </row>
    <row r="1281" spans="1:7" ht="135">
      <c r="A1281" s="7" t="s">
        <v>9427</v>
      </c>
      <c r="B1281" s="7" t="s">
        <v>11683</v>
      </c>
      <c r="C1281" s="7" t="s">
        <v>11684</v>
      </c>
      <c r="D1281" s="7" t="s">
        <v>11302</v>
      </c>
      <c r="E1281" s="7" t="s">
        <v>118</v>
      </c>
      <c r="F1281" s="6"/>
      <c r="G1281" s="6"/>
    </row>
    <row r="1282" spans="1:7" ht="135">
      <c r="A1282" s="7" t="s">
        <v>9427</v>
      </c>
      <c r="B1282" s="7" t="s">
        <v>11685</v>
      </c>
      <c r="C1282" s="7" t="s">
        <v>11686</v>
      </c>
      <c r="D1282" s="7" t="s">
        <v>11687</v>
      </c>
      <c r="E1282" s="7" t="s">
        <v>118</v>
      </c>
      <c r="F1282" s="6"/>
      <c r="G1282" s="6"/>
    </row>
    <row r="1283" spans="1:7" ht="150">
      <c r="A1283" s="7" t="s">
        <v>9427</v>
      </c>
      <c r="B1283" s="7" t="s">
        <v>11688</v>
      </c>
      <c r="C1283" s="7" t="s">
        <v>11689</v>
      </c>
      <c r="D1283" s="7" t="s">
        <v>11690</v>
      </c>
      <c r="E1283" s="7" t="s">
        <v>118</v>
      </c>
      <c r="F1283" s="6"/>
      <c r="G1283" s="6"/>
    </row>
    <row r="1284" spans="1:7" ht="150">
      <c r="A1284" s="7" t="s">
        <v>9427</v>
      </c>
      <c r="B1284" s="7" t="s">
        <v>11691</v>
      </c>
      <c r="C1284" s="7" t="s">
        <v>11689</v>
      </c>
      <c r="D1284" s="7" t="s">
        <v>11692</v>
      </c>
      <c r="E1284" s="7" t="s">
        <v>118</v>
      </c>
      <c r="F1284" s="6"/>
      <c r="G1284" s="6"/>
    </row>
    <row r="1285" spans="1:7" ht="150">
      <c r="A1285" s="7" t="s">
        <v>9427</v>
      </c>
      <c r="B1285" s="7" t="s">
        <v>11693</v>
      </c>
      <c r="C1285" s="7" t="s">
        <v>11694</v>
      </c>
      <c r="D1285" s="7" t="s">
        <v>11695</v>
      </c>
      <c r="E1285" s="7" t="s">
        <v>118</v>
      </c>
      <c r="F1285" s="6"/>
      <c r="G1285" s="6"/>
    </row>
    <row r="1286" spans="1:7" ht="150">
      <c r="A1286" s="7" t="s">
        <v>9427</v>
      </c>
      <c r="B1286" s="7" t="s">
        <v>11696</v>
      </c>
      <c r="C1286" s="7" t="s">
        <v>11697</v>
      </c>
      <c r="D1286" s="7" t="s">
        <v>11698</v>
      </c>
      <c r="E1286" s="7" t="s">
        <v>118</v>
      </c>
      <c r="F1286" s="6"/>
      <c r="G1286" s="6"/>
    </row>
    <row r="1287" spans="1:7" ht="135">
      <c r="A1287" s="7" t="s">
        <v>9427</v>
      </c>
      <c r="B1287" s="7" t="s">
        <v>11699</v>
      </c>
      <c r="C1287" s="7" t="s">
        <v>11700</v>
      </c>
      <c r="D1287" s="7" t="s">
        <v>10991</v>
      </c>
      <c r="E1287" s="7" t="s">
        <v>118</v>
      </c>
      <c r="F1287" s="6"/>
      <c r="G1287" s="6"/>
    </row>
    <row r="1288" spans="1:7" ht="135">
      <c r="A1288" s="7" t="s">
        <v>9427</v>
      </c>
      <c r="B1288" s="7" t="s">
        <v>11701</v>
      </c>
      <c r="C1288" s="7" t="s">
        <v>11702</v>
      </c>
      <c r="D1288" s="7" t="s">
        <v>11113</v>
      </c>
      <c r="E1288" s="7" t="s">
        <v>118</v>
      </c>
      <c r="F1288" s="6"/>
      <c r="G1288" s="6"/>
    </row>
    <row r="1289" spans="1:7" ht="150">
      <c r="A1289" s="7" t="s">
        <v>9427</v>
      </c>
      <c r="B1289" s="7" t="s">
        <v>11703</v>
      </c>
      <c r="C1289" s="7" t="s">
        <v>11704</v>
      </c>
      <c r="D1289" s="7" t="s">
        <v>11705</v>
      </c>
      <c r="E1289" s="7" t="s">
        <v>118</v>
      </c>
      <c r="F1289" s="6"/>
      <c r="G1289" s="6"/>
    </row>
    <row r="1290" spans="1:7" ht="150">
      <c r="A1290" s="7" t="s">
        <v>9427</v>
      </c>
      <c r="B1290" s="7" t="s">
        <v>11706</v>
      </c>
      <c r="C1290" s="7" t="s">
        <v>11707</v>
      </c>
      <c r="D1290" s="7" t="s">
        <v>10490</v>
      </c>
      <c r="E1290" s="7" t="s">
        <v>118</v>
      </c>
      <c r="F1290" s="6"/>
      <c r="G1290" s="6"/>
    </row>
    <row r="1291" spans="1:7" ht="135">
      <c r="A1291" s="7" t="s">
        <v>9427</v>
      </c>
      <c r="B1291" s="7" t="s">
        <v>11708</v>
      </c>
      <c r="C1291" s="7" t="s">
        <v>11709</v>
      </c>
      <c r="D1291" s="7" t="s">
        <v>11710</v>
      </c>
      <c r="E1291" s="7" t="s">
        <v>118</v>
      </c>
      <c r="F1291" s="6"/>
      <c r="G1291" s="6"/>
    </row>
    <row r="1292" spans="1:7" ht="150">
      <c r="A1292" s="7" t="s">
        <v>9427</v>
      </c>
      <c r="B1292" s="7" t="s">
        <v>11711</v>
      </c>
      <c r="C1292" s="7" t="s">
        <v>11712</v>
      </c>
      <c r="D1292" s="7" t="s">
        <v>10629</v>
      </c>
      <c r="E1292" s="7" t="s">
        <v>118</v>
      </c>
      <c r="F1292" s="6"/>
      <c r="G1292" s="6"/>
    </row>
    <row r="1293" spans="1:7" ht="150">
      <c r="A1293" s="7" t="s">
        <v>9427</v>
      </c>
      <c r="B1293" s="7" t="s">
        <v>11713</v>
      </c>
      <c r="C1293" s="7" t="s">
        <v>11714</v>
      </c>
      <c r="D1293" s="7" t="s">
        <v>11487</v>
      </c>
      <c r="E1293" s="7" t="s">
        <v>118</v>
      </c>
      <c r="F1293" s="6"/>
      <c r="G1293" s="6"/>
    </row>
    <row r="1294" spans="1:7" ht="165">
      <c r="A1294" s="7" t="s">
        <v>9427</v>
      </c>
      <c r="B1294" s="7" t="s">
        <v>11715</v>
      </c>
      <c r="C1294" s="7" t="s">
        <v>11716</v>
      </c>
      <c r="D1294" s="7" t="s">
        <v>10665</v>
      </c>
      <c r="E1294" s="7" t="s">
        <v>118</v>
      </c>
      <c r="F1294" s="6"/>
      <c r="G1294" s="6"/>
    </row>
    <row r="1295" spans="1:7" ht="135">
      <c r="A1295" s="7" t="s">
        <v>9427</v>
      </c>
      <c r="B1295" s="7" t="s">
        <v>11717</v>
      </c>
      <c r="C1295" s="7" t="s">
        <v>11718</v>
      </c>
      <c r="D1295" s="7" t="s">
        <v>10872</v>
      </c>
      <c r="E1295" s="7" t="s">
        <v>118</v>
      </c>
      <c r="F1295" s="6"/>
      <c r="G1295" s="6"/>
    </row>
    <row r="1296" spans="1:7" ht="135">
      <c r="A1296" s="7" t="s">
        <v>9427</v>
      </c>
      <c r="B1296" s="7" t="s">
        <v>11719</v>
      </c>
      <c r="C1296" s="7" t="s">
        <v>11720</v>
      </c>
      <c r="D1296" s="7" t="s">
        <v>11721</v>
      </c>
      <c r="E1296" s="7" t="s">
        <v>118</v>
      </c>
      <c r="F1296" s="6"/>
      <c r="G1296" s="6"/>
    </row>
    <row r="1297" spans="1:7" ht="135">
      <c r="A1297" s="7" t="s">
        <v>9427</v>
      </c>
      <c r="B1297" s="7" t="s">
        <v>11722</v>
      </c>
      <c r="C1297" s="7" t="s">
        <v>11723</v>
      </c>
      <c r="D1297" s="7" t="s">
        <v>11503</v>
      </c>
      <c r="E1297" s="7" t="s">
        <v>118</v>
      </c>
      <c r="F1297" s="6"/>
      <c r="G1297" s="6"/>
    </row>
    <row r="1298" spans="1:7" ht="150">
      <c r="A1298" s="7" t="s">
        <v>9427</v>
      </c>
      <c r="B1298" s="7" t="s">
        <v>11724</v>
      </c>
      <c r="C1298" s="7" t="s">
        <v>11725</v>
      </c>
      <c r="D1298" s="7" t="s">
        <v>11432</v>
      </c>
      <c r="E1298" s="7" t="s">
        <v>118</v>
      </c>
      <c r="F1298" s="6"/>
      <c r="G1298" s="6"/>
    </row>
    <row r="1299" spans="1:7" ht="150">
      <c r="A1299" s="7" t="s">
        <v>9427</v>
      </c>
      <c r="B1299" s="7" t="s">
        <v>11726</v>
      </c>
      <c r="C1299" s="7" t="s">
        <v>11727</v>
      </c>
      <c r="D1299" s="7" t="s">
        <v>11728</v>
      </c>
      <c r="E1299" s="7" t="s">
        <v>118</v>
      </c>
      <c r="F1299" s="6"/>
      <c r="G1299" s="6"/>
    </row>
    <row r="1300" spans="1:7" ht="150">
      <c r="A1300" s="7" t="s">
        <v>9427</v>
      </c>
      <c r="B1300" s="7" t="s">
        <v>11729</v>
      </c>
      <c r="C1300" s="7" t="s">
        <v>11730</v>
      </c>
      <c r="D1300" s="7" t="s">
        <v>11731</v>
      </c>
      <c r="E1300" s="7" t="s">
        <v>118</v>
      </c>
      <c r="F1300" s="6"/>
      <c r="G1300" s="6"/>
    </row>
    <row r="1301" spans="1:7" ht="135">
      <c r="A1301" s="7" t="s">
        <v>8623</v>
      </c>
      <c r="B1301" s="7" t="s">
        <v>11732</v>
      </c>
      <c r="C1301" s="7" t="s">
        <v>11733</v>
      </c>
      <c r="D1301" s="7" t="s">
        <v>9508</v>
      </c>
      <c r="E1301" s="7" t="s">
        <v>11734</v>
      </c>
      <c r="F1301" s="6"/>
      <c r="G1301" s="6"/>
    </row>
    <row r="1302" spans="1:7" ht="195">
      <c r="A1302" s="7" t="s">
        <v>8623</v>
      </c>
      <c r="B1302" s="7" t="s">
        <v>11735</v>
      </c>
      <c r="C1302" s="7" t="s">
        <v>11736</v>
      </c>
      <c r="D1302" s="7" t="s">
        <v>11737</v>
      </c>
      <c r="E1302" s="7" t="s">
        <v>11738</v>
      </c>
      <c r="F1302" s="6"/>
      <c r="G1302" s="6"/>
    </row>
    <row r="1303" spans="1:7" ht="195">
      <c r="A1303" s="7" t="s">
        <v>8623</v>
      </c>
      <c r="B1303" s="7" t="s">
        <v>11739</v>
      </c>
      <c r="C1303" s="7" t="s">
        <v>11740</v>
      </c>
      <c r="D1303" s="7" t="s">
        <v>10068</v>
      </c>
      <c r="E1303" s="7" t="s">
        <v>11741</v>
      </c>
      <c r="F1303" s="6"/>
      <c r="G1303" s="6"/>
    </row>
    <row r="1304" spans="1:7" ht="150">
      <c r="A1304" s="7" t="s">
        <v>8623</v>
      </c>
      <c r="B1304" s="7" t="s">
        <v>11742</v>
      </c>
      <c r="C1304" s="7" t="s">
        <v>11743</v>
      </c>
      <c r="D1304" s="7" t="s">
        <v>9785</v>
      </c>
      <c r="E1304" s="7" t="s">
        <v>118</v>
      </c>
      <c r="F1304" s="6"/>
      <c r="G1304" s="6"/>
    </row>
    <row r="1305" spans="1:7" ht="135">
      <c r="A1305" s="7" t="s">
        <v>9427</v>
      </c>
      <c r="B1305" s="7" t="s">
        <v>11744</v>
      </c>
      <c r="C1305" s="7" t="s">
        <v>11745</v>
      </c>
      <c r="D1305" s="7" t="s">
        <v>10433</v>
      </c>
      <c r="E1305" s="7" t="s">
        <v>118</v>
      </c>
      <c r="F1305" s="6"/>
      <c r="G1305" s="6"/>
    </row>
    <row r="1306" spans="1:7" ht="240">
      <c r="A1306" s="7" t="s">
        <v>9427</v>
      </c>
      <c r="B1306" s="7" t="s">
        <v>11746</v>
      </c>
      <c r="C1306" s="7" t="s">
        <v>10329</v>
      </c>
      <c r="D1306" s="7" t="s">
        <v>11747</v>
      </c>
      <c r="E1306" s="7" t="s">
        <v>301</v>
      </c>
      <c r="F1306" s="6"/>
      <c r="G1306" s="6"/>
    </row>
    <row r="1307" spans="1:7" ht="409.5">
      <c r="A1307" s="7" t="s">
        <v>8623</v>
      </c>
      <c r="B1307" s="7" t="s">
        <v>11748</v>
      </c>
      <c r="C1307" s="7" t="s">
        <v>9596</v>
      </c>
      <c r="D1307" s="7"/>
      <c r="E1307" s="7" t="s">
        <v>1643</v>
      </c>
      <c r="F1307" s="6"/>
      <c r="G1307" s="6"/>
    </row>
    <row r="1308" spans="1:7" ht="409.5">
      <c r="A1308" s="7" t="s">
        <v>8623</v>
      </c>
      <c r="B1308" s="7" t="s">
        <v>11749</v>
      </c>
      <c r="C1308" s="7" t="s">
        <v>11750</v>
      </c>
      <c r="D1308" s="7"/>
      <c r="E1308" s="7" t="s">
        <v>1643</v>
      </c>
      <c r="F1308" s="6"/>
      <c r="G1308" s="6"/>
    </row>
    <row r="1309" spans="1:7" ht="409.5">
      <c r="A1309" s="7" t="s">
        <v>8623</v>
      </c>
      <c r="B1309" s="7" t="s">
        <v>11751</v>
      </c>
      <c r="C1309" s="7" t="s">
        <v>9620</v>
      </c>
      <c r="D1309" s="7"/>
      <c r="E1309" s="7" t="s">
        <v>1643</v>
      </c>
      <c r="F1309" s="6"/>
      <c r="G1309" s="6"/>
    </row>
    <row r="1310" spans="1:7" ht="409.5">
      <c r="A1310" s="7" t="s">
        <v>8623</v>
      </c>
      <c r="B1310" s="7" t="s">
        <v>11752</v>
      </c>
      <c r="C1310" s="7" t="s">
        <v>9637</v>
      </c>
      <c r="D1310" s="7"/>
      <c r="E1310" s="7" t="s">
        <v>1643</v>
      </c>
      <c r="F1310" s="6"/>
      <c r="G1310" s="6"/>
    </row>
    <row r="1311" spans="1:7" ht="409.5">
      <c r="A1311" s="7" t="s">
        <v>8623</v>
      </c>
      <c r="B1311" s="7" t="s">
        <v>11753</v>
      </c>
      <c r="C1311" s="7" t="s">
        <v>9661</v>
      </c>
      <c r="D1311" s="7"/>
      <c r="E1311" s="7" t="s">
        <v>1643</v>
      </c>
      <c r="F1311" s="6"/>
      <c r="G1311" s="6"/>
    </row>
    <row r="1312" spans="1:7" ht="409.5">
      <c r="A1312" s="7" t="s">
        <v>8623</v>
      </c>
      <c r="B1312" s="7" t="s">
        <v>11754</v>
      </c>
      <c r="C1312" s="7" t="s">
        <v>10445</v>
      </c>
      <c r="D1312" s="7"/>
      <c r="E1312" s="7" t="s">
        <v>1643</v>
      </c>
      <c r="F1312" s="6"/>
      <c r="G1312" s="6"/>
    </row>
    <row r="1313" spans="1:7" ht="409.5">
      <c r="A1313" s="7" t="s">
        <v>8623</v>
      </c>
      <c r="B1313" s="7" t="s">
        <v>11755</v>
      </c>
      <c r="C1313" s="7" t="s">
        <v>9717</v>
      </c>
      <c r="D1313" s="7"/>
      <c r="E1313" s="7" t="s">
        <v>1643</v>
      </c>
      <c r="F1313" s="6"/>
      <c r="G1313" s="6"/>
    </row>
    <row r="1314" spans="1:7" ht="409.5">
      <c r="A1314" s="7" t="s">
        <v>8623</v>
      </c>
      <c r="B1314" s="7" t="s">
        <v>11756</v>
      </c>
      <c r="C1314" s="7" t="s">
        <v>9758</v>
      </c>
      <c r="D1314" s="7"/>
      <c r="E1314" s="7" t="s">
        <v>1643</v>
      </c>
      <c r="F1314" s="6"/>
      <c r="G1314" s="6"/>
    </row>
    <row r="1315" spans="1:7" ht="409.5">
      <c r="A1315" s="7" t="s">
        <v>8623</v>
      </c>
      <c r="B1315" s="7" t="s">
        <v>11757</v>
      </c>
      <c r="C1315" s="7" t="s">
        <v>9760</v>
      </c>
      <c r="D1315" s="7"/>
      <c r="E1315" s="7" t="s">
        <v>11758</v>
      </c>
      <c r="F1315" s="6"/>
      <c r="G1315" s="6"/>
    </row>
    <row r="1316" spans="1:7" ht="409.5">
      <c r="A1316" s="7" t="s">
        <v>8623</v>
      </c>
      <c r="B1316" s="7" t="s">
        <v>11759</v>
      </c>
      <c r="C1316" s="7" t="s">
        <v>9769</v>
      </c>
      <c r="D1316" s="7"/>
      <c r="E1316" s="7" t="s">
        <v>1643</v>
      </c>
      <c r="F1316" s="6"/>
      <c r="G1316" s="6"/>
    </row>
    <row r="1317" spans="1:7" ht="409.5">
      <c r="A1317" s="7" t="s">
        <v>8623</v>
      </c>
      <c r="B1317" s="7" t="s">
        <v>11760</v>
      </c>
      <c r="C1317" s="7" t="s">
        <v>11761</v>
      </c>
      <c r="D1317" s="7"/>
      <c r="E1317" s="7" t="s">
        <v>1643</v>
      </c>
      <c r="F1317" s="6"/>
      <c r="G1317" s="6"/>
    </row>
    <row r="1318" spans="1:7" ht="409.5">
      <c r="A1318" s="7" t="s">
        <v>8623</v>
      </c>
      <c r="B1318" s="7" t="s">
        <v>11762</v>
      </c>
      <c r="C1318" s="7" t="s">
        <v>9555</v>
      </c>
      <c r="D1318" s="7"/>
      <c r="E1318" s="7" t="s">
        <v>1643</v>
      </c>
      <c r="F1318" s="6"/>
      <c r="G1318" s="6"/>
    </row>
    <row r="1319" spans="1:7" ht="409.5">
      <c r="A1319" s="7" t="s">
        <v>8623</v>
      </c>
      <c r="B1319" s="7" t="s">
        <v>11763</v>
      </c>
      <c r="C1319" s="7" t="s">
        <v>9567</v>
      </c>
      <c r="D1319" s="7"/>
      <c r="E1319" s="7" t="s">
        <v>1643</v>
      </c>
      <c r="F1319" s="6"/>
      <c r="G1319" s="6"/>
    </row>
    <row r="1320" spans="1:7" ht="409.5">
      <c r="A1320" s="7" t="s">
        <v>8623</v>
      </c>
      <c r="B1320" s="7" t="s">
        <v>11764</v>
      </c>
      <c r="C1320" s="7" t="s">
        <v>9813</v>
      </c>
      <c r="D1320" s="7"/>
      <c r="E1320" s="7" t="s">
        <v>1643</v>
      </c>
      <c r="F1320" s="6"/>
      <c r="G1320" s="6"/>
    </row>
    <row r="1321" spans="1:7" ht="409.5">
      <c r="A1321" s="7" t="s">
        <v>8623</v>
      </c>
      <c r="B1321" s="7" t="s">
        <v>11765</v>
      </c>
      <c r="C1321" s="7" t="s">
        <v>9816</v>
      </c>
      <c r="D1321" s="7"/>
      <c r="E1321" s="7" t="s">
        <v>1643</v>
      </c>
      <c r="F1321" s="6"/>
      <c r="G1321" s="6"/>
    </row>
    <row r="1322" spans="1:7" ht="409.5">
      <c r="A1322" s="7" t="s">
        <v>8623</v>
      </c>
      <c r="B1322" s="7" t="s">
        <v>11766</v>
      </c>
      <c r="C1322" s="7" t="s">
        <v>9819</v>
      </c>
      <c r="D1322" s="7"/>
      <c r="E1322" s="7" t="s">
        <v>1643</v>
      </c>
      <c r="F1322" s="6"/>
      <c r="G1322" s="6"/>
    </row>
    <row r="1323" spans="1:7" ht="409.5">
      <c r="A1323" s="7" t="s">
        <v>8623</v>
      </c>
      <c r="B1323" s="7" t="s">
        <v>11767</v>
      </c>
      <c r="C1323" s="7" t="s">
        <v>9843</v>
      </c>
      <c r="D1323" s="7"/>
      <c r="E1323" s="7" t="s">
        <v>1643</v>
      </c>
      <c r="F1323" s="6"/>
      <c r="G1323" s="6"/>
    </row>
    <row r="1324" spans="1:7" ht="409.5">
      <c r="A1324" s="7" t="s">
        <v>8623</v>
      </c>
      <c r="B1324" s="7" t="s">
        <v>11768</v>
      </c>
      <c r="C1324" s="7" t="s">
        <v>9845</v>
      </c>
      <c r="D1324" s="7"/>
      <c r="E1324" s="7" t="s">
        <v>1643</v>
      </c>
      <c r="F1324" s="6"/>
      <c r="G1324" s="6"/>
    </row>
    <row r="1325" spans="1:7" ht="409.5">
      <c r="A1325" s="7" t="s">
        <v>8623</v>
      </c>
      <c r="B1325" s="7" t="s">
        <v>11769</v>
      </c>
      <c r="C1325" s="7" t="s">
        <v>9848</v>
      </c>
      <c r="D1325" s="7"/>
      <c r="E1325" s="7" t="s">
        <v>1643</v>
      </c>
      <c r="F1325" s="6"/>
      <c r="G1325" s="6"/>
    </row>
    <row r="1326" spans="1:7" ht="409.5">
      <c r="A1326" s="7" t="s">
        <v>8623</v>
      </c>
      <c r="B1326" s="7" t="s">
        <v>11770</v>
      </c>
      <c r="C1326" s="7" t="s">
        <v>9856</v>
      </c>
      <c r="D1326" s="7"/>
      <c r="E1326" s="7" t="s">
        <v>1643</v>
      </c>
      <c r="F1326" s="6"/>
      <c r="G1326" s="6"/>
    </row>
    <row r="1327" spans="1:7" ht="409.5">
      <c r="A1327" s="7" t="s">
        <v>8623</v>
      </c>
      <c r="B1327" s="7" t="s">
        <v>11771</v>
      </c>
      <c r="C1327" s="7" t="s">
        <v>11772</v>
      </c>
      <c r="D1327" s="7"/>
      <c r="E1327" s="7" t="s">
        <v>1643</v>
      </c>
      <c r="F1327" s="6"/>
      <c r="G1327" s="6"/>
    </row>
    <row r="1328" spans="1:7" ht="409.5">
      <c r="A1328" s="7" t="s">
        <v>8623</v>
      </c>
      <c r="B1328" s="7" t="s">
        <v>11773</v>
      </c>
      <c r="C1328" s="7" t="s">
        <v>10335</v>
      </c>
      <c r="D1328" s="7"/>
      <c r="E1328" s="7" t="s">
        <v>1643</v>
      </c>
      <c r="F1328" s="6"/>
      <c r="G1328" s="6"/>
    </row>
    <row r="1329" spans="1:7" ht="409.5">
      <c r="A1329" s="7" t="s">
        <v>8623</v>
      </c>
      <c r="B1329" s="7" t="s">
        <v>11774</v>
      </c>
      <c r="C1329" s="7" t="s">
        <v>11775</v>
      </c>
      <c r="D1329" s="7"/>
      <c r="E1329" s="7" t="s">
        <v>1657</v>
      </c>
      <c r="F1329" s="6"/>
      <c r="G1329" s="6"/>
    </row>
    <row r="1330" spans="1:7" ht="409.5">
      <c r="A1330" s="7" t="s">
        <v>8623</v>
      </c>
      <c r="B1330" s="7" t="s">
        <v>11776</v>
      </c>
      <c r="C1330" s="7" t="s">
        <v>9250</v>
      </c>
      <c r="D1330" s="7"/>
      <c r="E1330" s="7" t="s">
        <v>1712</v>
      </c>
      <c r="F1330" s="6"/>
      <c r="G1330" s="6"/>
    </row>
    <row r="1331" spans="1:7" ht="409.5">
      <c r="A1331" s="7" t="s">
        <v>8623</v>
      </c>
      <c r="B1331" s="7" t="s">
        <v>11777</v>
      </c>
      <c r="C1331" s="7" t="s">
        <v>11778</v>
      </c>
      <c r="D1331" s="7"/>
      <c r="E1331" s="7" t="s">
        <v>1657</v>
      </c>
      <c r="F1331" s="6"/>
      <c r="G1331" s="6"/>
    </row>
    <row r="1332" spans="1:7" ht="409.5">
      <c r="A1332" s="7" t="s">
        <v>8623</v>
      </c>
      <c r="B1332" s="7" t="s">
        <v>11779</v>
      </c>
      <c r="C1332" s="7" t="s">
        <v>11780</v>
      </c>
      <c r="D1332" s="7"/>
      <c r="E1332" s="7" t="s">
        <v>1712</v>
      </c>
      <c r="F1332" s="6"/>
      <c r="G1332" s="6"/>
    </row>
    <row r="1333" spans="1:7" ht="409.5">
      <c r="A1333" s="7" t="s">
        <v>8623</v>
      </c>
      <c r="B1333" s="7" t="s">
        <v>11781</v>
      </c>
      <c r="C1333" s="7" t="s">
        <v>9553</v>
      </c>
      <c r="D1333" s="7"/>
      <c r="E1333" s="7" t="s">
        <v>31</v>
      </c>
      <c r="F1333" s="6"/>
      <c r="G1333" s="6"/>
    </row>
    <row r="1334" spans="1:7" ht="409.5">
      <c r="A1334" s="7" t="s">
        <v>8623</v>
      </c>
      <c r="B1334" s="7" t="s">
        <v>11782</v>
      </c>
      <c r="C1334" s="7" t="s">
        <v>11783</v>
      </c>
      <c r="D1334" s="7"/>
      <c r="E1334" s="7" t="s">
        <v>1643</v>
      </c>
      <c r="F1334" s="6"/>
      <c r="G1334" s="6"/>
    </row>
    <row r="1335" spans="1:7" ht="409.5">
      <c r="A1335" s="7" t="s">
        <v>8623</v>
      </c>
      <c r="B1335" s="7" t="s">
        <v>11784</v>
      </c>
      <c r="C1335" s="7" t="s">
        <v>11785</v>
      </c>
      <c r="D1335" s="7"/>
      <c r="E1335" s="7" t="s">
        <v>1643</v>
      </c>
      <c r="F1335" s="6"/>
      <c r="G1335" s="6"/>
    </row>
    <row r="1336" spans="1:7" ht="409.5">
      <c r="A1336" s="7" t="s">
        <v>8623</v>
      </c>
      <c r="B1336" s="7" t="s">
        <v>11786</v>
      </c>
      <c r="C1336" s="7" t="s">
        <v>9912</v>
      </c>
      <c r="D1336" s="7"/>
      <c r="E1336" s="7" t="s">
        <v>1643</v>
      </c>
      <c r="F1336" s="6"/>
      <c r="G1336" s="6"/>
    </row>
    <row r="1337" spans="1:7" ht="409.5">
      <c r="A1337" s="7" t="s">
        <v>8623</v>
      </c>
      <c r="B1337" s="7" t="s">
        <v>11787</v>
      </c>
      <c r="C1337" s="7" t="s">
        <v>11788</v>
      </c>
      <c r="D1337" s="7"/>
      <c r="E1337" s="7" t="s">
        <v>31</v>
      </c>
      <c r="F1337" s="6"/>
      <c r="G1337" s="6"/>
    </row>
    <row r="1338" spans="1:7" ht="409.5">
      <c r="A1338" s="7" t="s">
        <v>8623</v>
      </c>
      <c r="B1338" s="7" t="s">
        <v>11787</v>
      </c>
      <c r="C1338" s="7" t="s">
        <v>11788</v>
      </c>
      <c r="D1338" s="7"/>
      <c r="E1338" s="7" t="s">
        <v>31</v>
      </c>
      <c r="F1338" s="6"/>
      <c r="G1338" s="6"/>
    </row>
    <row r="1339" spans="1:7" ht="409.5">
      <c r="A1339" s="7" t="s">
        <v>8623</v>
      </c>
      <c r="B1339" s="7" t="s">
        <v>11789</v>
      </c>
      <c r="C1339" s="7" t="s">
        <v>11790</v>
      </c>
      <c r="D1339" s="7"/>
      <c r="E1339" s="7" t="s">
        <v>31</v>
      </c>
      <c r="F1339" s="6"/>
      <c r="G1339" s="6"/>
    </row>
    <row r="1340" spans="1:7" ht="409.5">
      <c r="A1340" s="7" t="s">
        <v>8623</v>
      </c>
      <c r="B1340" s="7" t="s">
        <v>11791</v>
      </c>
      <c r="C1340" s="7" t="s">
        <v>11792</v>
      </c>
      <c r="D1340" s="7"/>
      <c r="E1340" s="7" t="s">
        <v>11793</v>
      </c>
      <c r="F1340" s="6"/>
      <c r="G1340" s="6"/>
    </row>
    <row r="1341" spans="1:7" ht="409.5">
      <c r="A1341" s="7" t="s">
        <v>8623</v>
      </c>
      <c r="B1341" s="7" t="s">
        <v>11794</v>
      </c>
      <c r="C1341" s="7" t="s">
        <v>9695</v>
      </c>
      <c r="D1341" s="7"/>
      <c r="E1341" s="7" t="s">
        <v>11795</v>
      </c>
      <c r="F1341" s="6"/>
      <c r="G1341" s="6"/>
    </row>
    <row r="1342" spans="1:7" ht="409.5">
      <c r="A1342" s="7" t="s">
        <v>8623</v>
      </c>
      <c r="B1342" s="7" t="s">
        <v>11794</v>
      </c>
      <c r="C1342" s="7" t="s">
        <v>9908</v>
      </c>
      <c r="D1342" s="7"/>
      <c r="E1342" s="7" t="s">
        <v>11795</v>
      </c>
      <c r="F1342" s="6"/>
      <c r="G1342" s="6"/>
    </row>
    <row r="1343" spans="1:7" ht="409.5">
      <c r="A1343" s="7" t="s">
        <v>8623</v>
      </c>
      <c r="B1343" s="7" t="s">
        <v>11794</v>
      </c>
      <c r="C1343" s="7" t="s">
        <v>11796</v>
      </c>
      <c r="D1343" s="7"/>
      <c r="E1343" s="7" t="s">
        <v>11795</v>
      </c>
      <c r="F1343" s="6"/>
      <c r="G1343" s="6"/>
    </row>
    <row r="1344" spans="1:7" ht="409.5">
      <c r="A1344" s="7" t="s">
        <v>8623</v>
      </c>
      <c r="B1344" s="7" t="s">
        <v>11794</v>
      </c>
      <c r="C1344" s="7" t="s">
        <v>11797</v>
      </c>
      <c r="D1344" s="7"/>
      <c r="E1344" s="7" t="s">
        <v>11795</v>
      </c>
      <c r="F1344" s="6"/>
      <c r="G1344" s="6"/>
    </row>
    <row r="1345" spans="1:7" ht="409.5">
      <c r="A1345" s="7" t="s">
        <v>8623</v>
      </c>
      <c r="B1345" s="7" t="s">
        <v>11794</v>
      </c>
      <c r="C1345" s="7" t="s">
        <v>11798</v>
      </c>
      <c r="D1345" s="7"/>
      <c r="E1345" s="7" t="s">
        <v>11795</v>
      </c>
      <c r="F1345" s="6"/>
      <c r="G1345" s="6"/>
    </row>
    <row r="1346" spans="1:7" ht="409.5">
      <c r="A1346" s="7" t="s">
        <v>8623</v>
      </c>
      <c r="B1346" s="7" t="s">
        <v>11794</v>
      </c>
      <c r="C1346" s="7" t="s">
        <v>11799</v>
      </c>
      <c r="D1346" s="7"/>
      <c r="E1346" s="7" t="s">
        <v>11795</v>
      </c>
      <c r="F1346" s="6"/>
      <c r="G1346" s="6"/>
    </row>
    <row r="1347" spans="1:7" ht="409.5">
      <c r="A1347" s="7" t="s">
        <v>8623</v>
      </c>
      <c r="B1347" s="7" t="s">
        <v>11794</v>
      </c>
      <c r="C1347" s="7" t="s">
        <v>11800</v>
      </c>
      <c r="D1347" s="7"/>
      <c r="E1347" s="7" t="s">
        <v>11795</v>
      </c>
      <c r="F1347" s="6"/>
      <c r="G1347" s="6"/>
    </row>
    <row r="1348" spans="1:7" ht="409.5">
      <c r="A1348" s="7" t="s">
        <v>8623</v>
      </c>
      <c r="B1348" s="7" t="s">
        <v>11794</v>
      </c>
      <c r="C1348" s="7" t="s">
        <v>11801</v>
      </c>
      <c r="D1348" s="7"/>
      <c r="E1348" s="7" t="s">
        <v>11795</v>
      </c>
      <c r="F1348" s="6"/>
      <c r="G1348" s="6"/>
    </row>
    <row r="1349" spans="1:7" ht="409.5">
      <c r="A1349" s="7" t="s">
        <v>8623</v>
      </c>
      <c r="B1349" s="7" t="s">
        <v>11794</v>
      </c>
      <c r="C1349" s="7" t="s">
        <v>11802</v>
      </c>
      <c r="D1349" s="7"/>
      <c r="E1349" s="7" t="s">
        <v>11795</v>
      </c>
      <c r="F1349" s="6"/>
      <c r="G1349" s="6"/>
    </row>
    <row r="1350" spans="1:7" ht="409.5">
      <c r="A1350" s="7" t="s">
        <v>8623</v>
      </c>
      <c r="B1350" s="7" t="s">
        <v>11794</v>
      </c>
      <c r="C1350" s="7" t="s">
        <v>11803</v>
      </c>
      <c r="D1350" s="7"/>
      <c r="E1350" s="7" t="s">
        <v>11795</v>
      </c>
      <c r="F1350" s="6"/>
      <c r="G1350" s="6"/>
    </row>
    <row r="1351" spans="1:7" ht="409.5">
      <c r="A1351" s="7" t="s">
        <v>8623</v>
      </c>
      <c r="B1351" s="7" t="s">
        <v>11794</v>
      </c>
      <c r="C1351" s="7" t="s">
        <v>11804</v>
      </c>
      <c r="D1351" s="7"/>
      <c r="E1351" s="7" t="s">
        <v>11795</v>
      </c>
      <c r="F1351" s="6"/>
      <c r="G1351" s="6"/>
    </row>
    <row r="1352" spans="1:7" ht="409.5">
      <c r="A1352" s="7" t="s">
        <v>8623</v>
      </c>
      <c r="B1352" s="7" t="s">
        <v>11805</v>
      </c>
      <c r="C1352" s="7" t="s">
        <v>9787</v>
      </c>
      <c r="D1352" s="7"/>
      <c r="E1352" s="7" t="s">
        <v>11795</v>
      </c>
      <c r="F1352" s="6"/>
      <c r="G1352" s="6"/>
    </row>
    <row r="1353" spans="1:7" ht="409.5">
      <c r="A1353" s="7" t="s">
        <v>8623</v>
      </c>
      <c r="B1353" s="7" t="s">
        <v>11805</v>
      </c>
      <c r="C1353" s="7" t="s">
        <v>9965</v>
      </c>
      <c r="D1353" s="7"/>
      <c r="E1353" s="7" t="s">
        <v>11795</v>
      </c>
      <c r="F1353" s="6"/>
      <c r="G1353" s="6"/>
    </row>
    <row r="1354" spans="1:7" ht="409.5">
      <c r="A1354" s="7" t="s">
        <v>8623</v>
      </c>
      <c r="B1354" s="7" t="s">
        <v>11805</v>
      </c>
      <c r="C1354" s="7" t="s">
        <v>11806</v>
      </c>
      <c r="D1354" s="7"/>
      <c r="E1354" s="7" t="s">
        <v>11795</v>
      </c>
      <c r="F1354" s="6"/>
      <c r="G1354" s="6"/>
    </row>
    <row r="1355" spans="1:7" ht="409.5">
      <c r="A1355" s="7" t="s">
        <v>8623</v>
      </c>
      <c r="B1355" s="7" t="s">
        <v>11805</v>
      </c>
      <c r="C1355" s="7" t="s">
        <v>9555</v>
      </c>
      <c r="D1355" s="7"/>
      <c r="E1355" s="7" t="s">
        <v>11795</v>
      </c>
      <c r="F1355" s="6"/>
      <c r="G1355" s="6"/>
    </row>
    <row r="1356" spans="1:7" ht="409.5">
      <c r="A1356" s="7" t="s">
        <v>8623</v>
      </c>
      <c r="B1356" s="7" t="s">
        <v>11805</v>
      </c>
      <c r="C1356" s="7" t="s">
        <v>9813</v>
      </c>
      <c r="D1356" s="7"/>
      <c r="E1356" s="7" t="s">
        <v>11795</v>
      </c>
      <c r="F1356" s="6"/>
      <c r="G1356" s="6"/>
    </row>
    <row r="1357" spans="1:7" ht="409.5">
      <c r="A1357" s="7" t="s">
        <v>8623</v>
      </c>
      <c r="B1357" s="7" t="s">
        <v>11805</v>
      </c>
      <c r="C1357" s="7" t="s">
        <v>9769</v>
      </c>
      <c r="D1357" s="7"/>
      <c r="E1357" s="7" t="s">
        <v>11795</v>
      </c>
      <c r="F1357" s="6"/>
      <c r="G1357" s="6"/>
    </row>
    <row r="1358" spans="1:7" ht="409.5">
      <c r="A1358" s="7" t="s">
        <v>8623</v>
      </c>
      <c r="B1358" s="7" t="s">
        <v>11805</v>
      </c>
      <c r="C1358" s="7" t="s">
        <v>9596</v>
      </c>
      <c r="D1358" s="7"/>
      <c r="E1358" s="7" t="s">
        <v>11795</v>
      </c>
      <c r="F1358" s="6"/>
      <c r="G1358" s="6"/>
    </row>
    <row r="1359" spans="1:7" ht="409.5">
      <c r="A1359" s="7" t="s">
        <v>8623</v>
      </c>
      <c r="B1359" s="7" t="s">
        <v>11807</v>
      </c>
      <c r="C1359" s="7" t="s">
        <v>9944</v>
      </c>
      <c r="D1359" s="7"/>
      <c r="E1359" s="7" t="s">
        <v>11795</v>
      </c>
      <c r="F1359" s="6"/>
      <c r="G1359" s="6"/>
    </row>
    <row r="1360" spans="1:7" ht="409.5">
      <c r="A1360" s="7" t="s">
        <v>8623</v>
      </c>
      <c r="B1360" s="7" t="s">
        <v>11808</v>
      </c>
      <c r="C1360" s="7" t="s">
        <v>11809</v>
      </c>
      <c r="D1360" s="7"/>
      <c r="E1360" s="7" t="s">
        <v>1643</v>
      </c>
      <c r="F1360" s="6"/>
      <c r="G1360" s="6"/>
    </row>
    <row r="1361" spans="1:7" ht="409.5">
      <c r="A1361" s="7" t="s">
        <v>8623</v>
      </c>
      <c r="B1361" s="7" t="s">
        <v>11810</v>
      </c>
      <c r="C1361" s="7" t="s">
        <v>11811</v>
      </c>
      <c r="D1361" s="7"/>
      <c r="E1361" s="7" t="s">
        <v>1712</v>
      </c>
      <c r="F1361" s="6"/>
      <c r="G1361" s="6"/>
    </row>
    <row r="1362" spans="1:7" ht="409.5">
      <c r="A1362" s="7" t="s">
        <v>8623</v>
      </c>
      <c r="B1362" s="7" t="s">
        <v>11812</v>
      </c>
      <c r="C1362" s="7" t="s">
        <v>11813</v>
      </c>
      <c r="D1362" s="7"/>
      <c r="E1362" s="7" t="s">
        <v>1712</v>
      </c>
      <c r="F1362" s="6"/>
      <c r="G1362" s="6"/>
    </row>
    <row r="1363" spans="1:7" ht="409.5">
      <c r="A1363" s="7" t="s">
        <v>8623</v>
      </c>
      <c r="B1363" s="7" t="s">
        <v>11814</v>
      </c>
      <c r="C1363" s="7" t="s">
        <v>11815</v>
      </c>
      <c r="D1363" s="7"/>
      <c r="E1363" s="7" t="s">
        <v>1712</v>
      </c>
      <c r="F1363" s="6"/>
      <c r="G1363" s="6"/>
    </row>
    <row r="1364" spans="1:7" ht="409.5">
      <c r="A1364" s="7" t="s">
        <v>8623</v>
      </c>
      <c r="B1364" s="7" t="s">
        <v>11816</v>
      </c>
      <c r="C1364" s="7" t="s">
        <v>9944</v>
      </c>
      <c r="D1364" s="7"/>
      <c r="E1364" s="7" t="s">
        <v>1643</v>
      </c>
      <c r="F1364" s="6"/>
      <c r="G1364" s="6"/>
    </row>
    <row r="1365" spans="1:7" ht="409.5">
      <c r="A1365" s="7" t="s">
        <v>8623</v>
      </c>
      <c r="B1365" s="7" t="s">
        <v>11817</v>
      </c>
      <c r="C1365" s="7" t="s">
        <v>11818</v>
      </c>
      <c r="D1365" s="7"/>
      <c r="E1365" s="7" t="s">
        <v>1643</v>
      </c>
      <c r="F1365" s="6"/>
      <c r="G1365" s="6"/>
    </row>
    <row r="1366" spans="1:7" ht="409.5">
      <c r="A1366" s="7" t="s">
        <v>8623</v>
      </c>
      <c r="B1366" s="7" t="s">
        <v>11819</v>
      </c>
      <c r="C1366" s="7" t="s">
        <v>11820</v>
      </c>
      <c r="D1366" s="7"/>
      <c r="E1366" s="7" t="s">
        <v>1712</v>
      </c>
      <c r="F1366" s="6"/>
      <c r="G1366" s="6"/>
    </row>
    <row r="1367" spans="1:7" ht="409.5">
      <c r="A1367" s="7" t="s">
        <v>8623</v>
      </c>
      <c r="B1367" s="7" t="s">
        <v>11821</v>
      </c>
      <c r="C1367" s="7" t="s">
        <v>10402</v>
      </c>
      <c r="D1367" s="7"/>
      <c r="E1367" s="7" t="s">
        <v>1712</v>
      </c>
      <c r="F1367" s="6"/>
      <c r="G1367" s="6"/>
    </row>
    <row r="1368" spans="1:7" ht="409.5">
      <c r="A1368" s="7" t="s">
        <v>8623</v>
      </c>
      <c r="B1368" s="7" t="s">
        <v>11822</v>
      </c>
      <c r="C1368" s="7" t="s">
        <v>11823</v>
      </c>
      <c r="D1368" s="7"/>
      <c r="E1368" s="7" t="s">
        <v>31</v>
      </c>
      <c r="F1368" s="6"/>
      <c r="G1368" s="6"/>
    </row>
    <row r="1369" spans="1:7" ht="409.5">
      <c r="A1369" s="7" t="s">
        <v>8623</v>
      </c>
      <c r="B1369" s="7" t="s">
        <v>11824</v>
      </c>
      <c r="C1369" s="7" t="s">
        <v>9617</v>
      </c>
      <c r="D1369" s="7"/>
      <c r="E1369" s="7" t="s">
        <v>1712</v>
      </c>
      <c r="F1369" s="6"/>
      <c r="G1369" s="6"/>
    </row>
    <row r="1370" spans="1:7" ht="409.5">
      <c r="A1370" s="7" t="s">
        <v>8623</v>
      </c>
      <c r="B1370" s="7" t="s">
        <v>11825</v>
      </c>
      <c r="C1370" s="7" t="s">
        <v>9626</v>
      </c>
      <c r="D1370" s="7"/>
      <c r="E1370" s="7" t="s">
        <v>1643</v>
      </c>
      <c r="F1370" s="6"/>
      <c r="G1370" s="6"/>
    </row>
    <row r="1371" spans="1:7" ht="409.5">
      <c r="A1371" s="7" t="s">
        <v>8623</v>
      </c>
      <c r="B1371" s="7" t="s">
        <v>11826</v>
      </c>
      <c r="C1371" s="7" t="s">
        <v>9629</v>
      </c>
      <c r="D1371" s="7"/>
      <c r="E1371" s="7" t="s">
        <v>1643</v>
      </c>
      <c r="F1371" s="6"/>
      <c r="G1371" s="6"/>
    </row>
    <row r="1372" spans="1:7" ht="409.5">
      <c r="A1372" s="7" t="s">
        <v>8623</v>
      </c>
      <c r="B1372" s="7" t="s">
        <v>11827</v>
      </c>
      <c r="C1372" s="7" t="s">
        <v>11828</v>
      </c>
      <c r="D1372" s="7"/>
      <c r="E1372" s="7" t="s">
        <v>1657</v>
      </c>
      <c r="F1372" s="6"/>
      <c r="G1372" s="6"/>
    </row>
    <row r="1373" spans="1:7" ht="409.5">
      <c r="A1373" s="7" t="s">
        <v>8623</v>
      </c>
      <c r="B1373" s="7" t="s">
        <v>11829</v>
      </c>
      <c r="C1373" s="7" t="s">
        <v>11830</v>
      </c>
      <c r="D1373" s="7"/>
      <c r="E1373" s="7" t="s">
        <v>11831</v>
      </c>
      <c r="F1373" s="6"/>
      <c r="G1373" s="6"/>
    </row>
    <row r="1374" spans="1:7" ht="409.5">
      <c r="A1374" s="7" t="s">
        <v>8623</v>
      </c>
      <c r="B1374" s="7" t="s">
        <v>11832</v>
      </c>
      <c r="C1374" s="7" t="s">
        <v>9693</v>
      </c>
      <c r="D1374" s="7"/>
      <c r="E1374" s="7" t="s">
        <v>1643</v>
      </c>
      <c r="F1374" s="6"/>
      <c r="G1374" s="6"/>
    </row>
    <row r="1375" spans="1:7" ht="409.5">
      <c r="A1375" s="7" t="s">
        <v>8623</v>
      </c>
      <c r="B1375" s="7" t="s">
        <v>11833</v>
      </c>
      <c r="C1375" s="7" t="s">
        <v>9695</v>
      </c>
      <c r="D1375" s="7"/>
      <c r="E1375" s="7" t="s">
        <v>1643</v>
      </c>
      <c r="F1375" s="6"/>
      <c r="G1375" s="6"/>
    </row>
    <row r="1376" spans="1:7" ht="409.5">
      <c r="A1376" s="7" t="s">
        <v>8623</v>
      </c>
      <c r="B1376" s="7" t="s">
        <v>11834</v>
      </c>
      <c r="C1376" s="7" t="s">
        <v>9698</v>
      </c>
      <c r="D1376" s="7"/>
      <c r="E1376" s="7" t="s">
        <v>11831</v>
      </c>
      <c r="F1376" s="6"/>
      <c r="G1376" s="6"/>
    </row>
    <row r="1377" spans="1:7" ht="409.5">
      <c r="A1377" s="7" t="s">
        <v>8623</v>
      </c>
      <c r="B1377" s="7" t="s">
        <v>11835</v>
      </c>
      <c r="C1377" s="7" t="s">
        <v>9700</v>
      </c>
      <c r="D1377" s="7"/>
      <c r="E1377" s="7" t="s">
        <v>1643</v>
      </c>
      <c r="F1377" s="6"/>
      <c r="G1377" s="6"/>
    </row>
    <row r="1378" spans="1:7" ht="409.5">
      <c r="A1378" s="7" t="s">
        <v>8623</v>
      </c>
      <c r="B1378" s="7" t="s">
        <v>11836</v>
      </c>
      <c r="C1378" s="7" t="s">
        <v>9705</v>
      </c>
      <c r="D1378" s="7"/>
      <c r="E1378" s="7" t="s">
        <v>31</v>
      </c>
      <c r="F1378" s="6"/>
      <c r="G1378" s="6"/>
    </row>
    <row r="1379" spans="1:7" ht="409.5">
      <c r="A1379" s="7" t="s">
        <v>8623</v>
      </c>
      <c r="B1379" s="7" t="s">
        <v>11837</v>
      </c>
      <c r="C1379" s="7" t="s">
        <v>9708</v>
      </c>
      <c r="D1379" s="7"/>
      <c r="E1379" s="7" t="s">
        <v>1712</v>
      </c>
      <c r="F1379" s="6"/>
      <c r="G1379" s="6"/>
    </row>
    <row r="1380" spans="1:7" ht="409.5">
      <c r="A1380" s="7" t="s">
        <v>8623</v>
      </c>
      <c r="B1380" s="7" t="s">
        <v>11838</v>
      </c>
      <c r="C1380" s="7" t="s">
        <v>11839</v>
      </c>
      <c r="D1380" s="7"/>
      <c r="E1380" s="7" t="s">
        <v>31</v>
      </c>
      <c r="F1380" s="6"/>
      <c r="G1380" s="6"/>
    </row>
    <row r="1381" spans="1:7" ht="409.5">
      <c r="A1381" s="7" t="s">
        <v>8623</v>
      </c>
      <c r="B1381" s="7" t="s">
        <v>11840</v>
      </c>
      <c r="C1381" s="7" t="s">
        <v>9739</v>
      </c>
      <c r="D1381" s="7"/>
      <c r="E1381" s="7" t="s">
        <v>1643</v>
      </c>
      <c r="F1381" s="6"/>
      <c r="G1381" s="6"/>
    </row>
    <row r="1382" spans="1:7" ht="409.5">
      <c r="A1382" s="7" t="s">
        <v>8623</v>
      </c>
      <c r="B1382" s="7" t="s">
        <v>11841</v>
      </c>
      <c r="C1382" s="7" t="s">
        <v>9744</v>
      </c>
      <c r="D1382" s="7"/>
      <c r="E1382" s="7" t="s">
        <v>1712</v>
      </c>
      <c r="F1382" s="6"/>
      <c r="G1382" s="6"/>
    </row>
    <row r="1383" spans="1:7" ht="409.5">
      <c r="A1383" s="7" t="s">
        <v>8623</v>
      </c>
      <c r="B1383" s="7" t="s">
        <v>11842</v>
      </c>
      <c r="C1383" s="7" t="s">
        <v>9771</v>
      </c>
      <c r="D1383" s="7"/>
      <c r="E1383" s="7" t="s">
        <v>1643</v>
      </c>
      <c r="F1383" s="6"/>
      <c r="G1383" s="6"/>
    </row>
    <row r="1384" spans="1:7" ht="409.5">
      <c r="A1384" s="7" t="s">
        <v>8623</v>
      </c>
      <c r="B1384" s="7" t="s">
        <v>11843</v>
      </c>
      <c r="C1384" s="7" t="s">
        <v>9787</v>
      </c>
      <c r="D1384" s="7"/>
      <c r="E1384" s="7" t="s">
        <v>1643</v>
      </c>
      <c r="F1384" s="6"/>
      <c r="G1384" s="6"/>
    </row>
    <row r="1385" spans="1:7" ht="409.5">
      <c r="A1385" s="7" t="s">
        <v>8623</v>
      </c>
      <c r="B1385" s="7" t="s">
        <v>11844</v>
      </c>
      <c r="C1385" s="7" t="s">
        <v>10332</v>
      </c>
      <c r="D1385" s="7"/>
      <c r="E1385" s="7" t="s">
        <v>1643</v>
      </c>
      <c r="F1385" s="6"/>
      <c r="G1385" s="6"/>
    </row>
    <row r="1386" spans="1:7" ht="409.5">
      <c r="A1386" s="7" t="s">
        <v>8623</v>
      </c>
      <c r="B1386" s="7" t="s">
        <v>11845</v>
      </c>
      <c r="C1386" s="7" t="s">
        <v>9800</v>
      </c>
      <c r="D1386" s="7"/>
      <c r="E1386" s="7" t="s">
        <v>1712</v>
      </c>
      <c r="F1386" s="6"/>
      <c r="G1386" s="6"/>
    </row>
    <row r="1387" spans="1:7" ht="409.5">
      <c r="A1387" s="7" t="s">
        <v>8623</v>
      </c>
      <c r="B1387" s="7" t="s">
        <v>11846</v>
      </c>
      <c r="C1387" s="7" t="s">
        <v>9810</v>
      </c>
      <c r="D1387" s="7"/>
      <c r="E1387" s="7" t="s">
        <v>1643</v>
      </c>
      <c r="F1387" s="6"/>
      <c r="G1387" s="6"/>
    </row>
    <row r="1388" spans="1:7" ht="409.5">
      <c r="A1388" s="7" t="s">
        <v>8623</v>
      </c>
      <c r="B1388" s="7" t="s">
        <v>11847</v>
      </c>
      <c r="C1388" s="7" t="s">
        <v>9822</v>
      </c>
      <c r="D1388" s="7"/>
      <c r="E1388" s="7" t="s">
        <v>1712</v>
      </c>
      <c r="F1388" s="6"/>
      <c r="G1388" s="6"/>
    </row>
    <row r="1389" spans="1:7" ht="409.5">
      <c r="A1389" s="7" t="s">
        <v>8623</v>
      </c>
      <c r="B1389" s="7" t="s">
        <v>11848</v>
      </c>
      <c r="C1389" s="7" t="s">
        <v>9828</v>
      </c>
      <c r="D1389" s="7"/>
      <c r="E1389" s="7" t="s">
        <v>31</v>
      </c>
      <c r="F1389" s="6"/>
      <c r="G1389" s="6"/>
    </row>
    <row r="1390" spans="1:7" ht="409.5">
      <c r="A1390" s="7" t="s">
        <v>8623</v>
      </c>
      <c r="B1390" s="7" t="s">
        <v>11849</v>
      </c>
      <c r="C1390" s="7" t="s">
        <v>9851</v>
      </c>
      <c r="D1390" s="7"/>
      <c r="E1390" s="7" t="s">
        <v>1643</v>
      </c>
      <c r="F1390" s="6"/>
      <c r="G1390" s="6"/>
    </row>
    <row r="1391" spans="1:7" ht="409.5">
      <c r="A1391" s="7" t="s">
        <v>8623</v>
      </c>
      <c r="B1391" s="7" t="s">
        <v>11850</v>
      </c>
      <c r="C1391" s="7" t="s">
        <v>11851</v>
      </c>
      <c r="D1391" s="7"/>
      <c r="E1391" s="7" t="s">
        <v>1657</v>
      </c>
      <c r="F1391" s="6"/>
      <c r="G1391" s="6"/>
    </row>
    <row r="1392" spans="1:7" ht="409.5">
      <c r="A1392" s="7" t="s">
        <v>8623</v>
      </c>
      <c r="B1392" s="7" t="s">
        <v>11852</v>
      </c>
      <c r="C1392" s="7" t="s">
        <v>9917</v>
      </c>
      <c r="D1392" s="7"/>
      <c r="E1392" s="7" t="s">
        <v>1643</v>
      </c>
      <c r="F1392" s="6"/>
      <c r="G1392" s="6"/>
    </row>
    <row r="1393" spans="1:7" ht="409.5">
      <c r="A1393" s="7" t="s">
        <v>8623</v>
      </c>
      <c r="B1393" s="7" t="s">
        <v>11853</v>
      </c>
      <c r="C1393" s="7" t="s">
        <v>11854</v>
      </c>
      <c r="D1393" s="7"/>
      <c r="E1393" s="7" t="s">
        <v>1657</v>
      </c>
      <c r="F1393" s="6"/>
      <c r="G1393" s="6"/>
    </row>
    <row r="1394" spans="1:7" ht="409.5">
      <c r="A1394" s="7" t="s">
        <v>8623</v>
      </c>
      <c r="B1394" s="7" t="s">
        <v>11855</v>
      </c>
      <c r="C1394" s="7" t="s">
        <v>9930</v>
      </c>
      <c r="D1394" s="7"/>
      <c r="E1394" s="7" t="s">
        <v>1712</v>
      </c>
      <c r="F1394" s="6"/>
      <c r="G1394" s="6"/>
    </row>
    <row r="1395" spans="1:7" ht="409.5">
      <c r="A1395" s="7" t="s">
        <v>8623</v>
      </c>
      <c r="B1395" s="7" t="s">
        <v>11856</v>
      </c>
      <c r="C1395" s="7" t="s">
        <v>9965</v>
      </c>
      <c r="D1395" s="7"/>
      <c r="E1395" s="7" t="s">
        <v>1643</v>
      </c>
      <c r="F1395" s="6"/>
      <c r="G1395" s="6"/>
    </row>
    <row r="1396" spans="1:7" ht="409.5">
      <c r="A1396" s="7" t="s">
        <v>8623</v>
      </c>
      <c r="B1396" s="7" t="s">
        <v>11857</v>
      </c>
      <c r="C1396" s="7" t="s">
        <v>9975</v>
      </c>
      <c r="D1396" s="7"/>
      <c r="E1396" s="7" t="s">
        <v>1643</v>
      </c>
      <c r="F1396" s="6"/>
      <c r="G1396" s="6"/>
    </row>
    <row r="1397" spans="1:7" ht="409.5">
      <c r="A1397" s="7" t="s">
        <v>8623</v>
      </c>
      <c r="B1397" s="7" t="s">
        <v>11858</v>
      </c>
      <c r="C1397" s="7" t="s">
        <v>9985</v>
      </c>
      <c r="D1397" s="7"/>
      <c r="E1397" s="7" t="s">
        <v>1643</v>
      </c>
      <c r="F1397" s="6"/>
      <c r="G1397" s="6"/>
    </row>
    <row r="1398" spans="1:7" ht="409.5">
      <c r="A1398" s="7" t="s">
        <v>8623</v>
      </c>
      <c r="B1398" s="7" t="s">
        <v>11859</v>
      </c>
      <c r="C1398" s="7" t="s">
        <v>9995</v>
      </c>
      <c r="D1398" s="7"/>
      <c r="E1398" s="7" t="s">
        <v>1643</v>
      </c>
      <c r="F1398" s="6"/>
      <c r="G1398" s="6"/>
    </row>
    <row r="1399" spans="1:7" ht="409.5">
      <c r="A1399" s="7" t="s">
        <v>8623</v>
      </c>
      <c r="B1399" s="7" t="s">
        <v>11860</v>
      </c>
      <c r="C1399" s="7" t="s">
        <v>9825</v>
      </c>
      <c r="D1399" s="7"/>
      <c r="E1399" s="7" t="s">
        <v>1643</v>
      </c>
      <c r="F1399" s="6"/>
      <c r="G1399" s="6"/>
    </row>
    <row r="1400" spans="1:7" ht="240">
      <c r="A1400" s="7" t="s">
        <v>9427</v>
      </c>
      <c r="B1400" s="7" t="s">
        <v>11861</v>
      </c>
      <c r="C1400" s="7" t="s">
        <v>10329</v>
      </c>
      <c r="D1400" s="7" t="s">
        <v>10433</v>
      </c>
      <c r="E1400" s="7" t="s">
        <v>2690</v>
      </c>
      <c r="F1400" s="6"/>
      <c r="G1400" s="6"/>
    </row>
    <row r="1401" spans="1:7" ht="135">
      <c r="A1401" s="7" t="s">
        <v>9427</v>
      </c>
      <c r="B1401" s="7" t="s">
        <v>11862</v>
      </c>
      <c r="C1401" s="7" t="s">
        <v>9510</v>
      </c>
      <c r="D1401" s="7" t="s">
        <v>10433</v>
      </c>
      <c r="E1401" s="7" t="s">
        <v>118</v>
      </c>
      <c r="F1401" s="6"/>
      <c r="G1401" s="6"/>
    </row>
    <row r="1402" spans="1:7" ht="409.5">
      <c r="A1402" s="7" t="s">
        <v>8623</v>
      </c>
      <c r="B1402" s="7" t="s">
        <v>11863</v>
      </c>
      <c r="C1402" s="7" t="s">
        <v>11864</v>
      </c>
      <c r="D1402" s="7" t="s">
        <v>9505</v>
      </c>
      <c r="E1402" s="7" t="s">
        <v>31</v>
      </c>
      <c r="F1402" s="6"/>
      <c r="G1402" s="6"/>
    </row>
    <row r="1403" spans="1:7" ht="409.5">
      <c r="A1403" s="7" t="s">
        <v>8623</v>
      </c>
      <c r="B1403" s="7" t="s">
        <v>11865</v>
      </c>
      <c r="C1403" s="7" t="s">
        <v>11866</v>
      </c>
      <c r="D1403" s="7"/>
      <c r="E1403" s="7" t="s">
        <v>11867</v>
      </c>
      <c r="F1403" s="6"/>
      <c r="G1403" s="6"/>
    </row>
    <row r="1404" spans="1:7" ht="135">
      <c r="A1404" s="7" t="s">
        <v>8623</v>
      </c>
      <c r="B1404" s="7" t="s">
        <v>11868</v>
      </c>
      <c r="C1404" s="7" t="s">
        <v>9084</v>
      </c>
      <c r="D1404" s="7" t="s">
        <v>11869</v>
      </c>
      <c r="E1404" s="7" t="s">
        <v>8631</v>
      </c>
      <c r="F1404" s="6"/>
      <c r="G1404" s="6"/>
    </row>
    <row r="1405" spans="1:7" ht="150">
      <c r="A1405" s="7" t="s">
        <v>8623</v>
      </c>
      <c r="B1405" s="7" t="s">
        <v>11870</v>
      </c>
      <c r="C1405" s="7" t="s">
        <v>9339</v>
      </c>
      <c r="D1405" s="7" t="s">
        <v>11871</v>
      </c>
      <c r="E1405" s="7" t="s">
        <v>8631</v>
      </c>
      <c r="F1405" s="6"/>
      <c r="G1405" s="6"/>
    </row>
    <row r="1406" spans="1:7" ht="120">
      <c r="A1406" s="7" t="s">
        <v>8623</v>
      </c>
      <c r="B1406" s="7" t="s">
        <v>11872</v>
      </c>
      <c r="C1406" s="7" t="s">
        <v>9119</v>
      </c>
      <c r="D1406" s="7" t="s">
        <v>8789</v>
      </c>
      <c r="E1406" s="7" t="s">
        <v>8631</v>
      </c>
      <c r="F1406" s="6"/>
      <c r="G1406" s="6"/>
    </row>
    <row r="1407" spans="1:7" ht="135">
      <c r="A1407" s="7" t="s">
        <v>8623</v>
      </c>
      <c r="B1407" s="7" t="s">
        <v>11873</v>
      </c>
      <c r="C1407" s="7" t="s">
        <v>9221</v>
      </c>
      <c r="D1407" s="7" t="s">
        <v>11874</v>
      </c>
      <c r="E1407" s="7" t="s">
        <v>8631</v>
      </c>
      <c r="F1407" s="6"/>
      <c r="G1407" s="6"/>
    </row>
    <row r="1408" spans="1:7" ht="150">
      <c r="A1408" s="7" t="s">
        <v>8623</v>
      </c>
      <c r="B1408" s="7" t="s">
        <v>11875</v>
      </c>
      <c r="C1408" s="7" t="s">
        <v>9327</v>
      </c>
      <c r="D1408" s="7" t="s">
        <v>9793</v>
      </c>
      <c r="E1408" s="7" t="s">
        <v>8631</v>
      </c>
      <c r="F1408" s="6"/>
      <c r="G1408" s="6"/>
    </row>
    <row r="1409" spans="1:7" ht="165">
      <c r="A1409" s="7" t="s">
        <v>8623</v>
      </c>
      <c r="B1409" s="7" t="s">
        <v>11876</v>
      </c>
      <c r="C1409" s="7" t="s">
        <v>9327</v>
      </c>
      <c r="D1409" s="7" t="s">
        <v>11877</v>
      </c>
      <c r="E1409" s="7" t="s">
        <v>8631</v>
      </c>
      <c r="F1409" s="6"/>
      <c r="G1409" s="6"/>
    </row>
    <row r="1410" spans="1:7" ht="180">
      <c r="A1410" s="7" t="s">
        <v>8623</v>
      </c>
      <c r="B1410" s="7" t="s">
        <v>11878</v>
      </c>
      <c r="C1410" s="7" t="s">
        <v>9149</v>
      </c>
      <c r="D1410" s="7" t="s">
        <v>9627</v>
      </c>
      <c r="E1410" s="7" t="s">
        <v>8631</v>
      </c>
      <c r="F1410" s="6"/>
      <c r="G1410" s="6"/>
    </row>
    <row r="1411" spans="1:7" ht="165">
      <c r="A1411" s="7" t="s">
        <v>8623</v>
      </c>
      <c r="B1411" s="7" t="s">
        <v>11879</v>
      </c>
      <c r="C1411" s="7" t="s">
        <v>11880</v>
      </c>
      <c r="D1411" s="7" t="s">
        <v>11881</v>
      </c>
      <c r="E1411" s="7" t="s">
        <v>8631</v>
      </c>
      <c r="F1411" s="6"/>
      <c r="G1411" s="6"/>
    </row>
    <row r="1412" spans="1:7" ht="165">
      <c r="A1412" s="7" t="s">
        <v>8623</v>
      </c>
      <c r="B1412" s="7" t="s">
        <v>11882</v>
      </c>
      <c r="C1412" s="7" t="s">
        <v>11883</v>
      </c>
      <c r="D1412" s="7" t="s">
        <v>11884</v>
      </c>
      <c r="E1412" s="7" t="s">
        <v>8631</v>
      </c>
      <c r="F1412" s="6"/>
      <c r="G1412" s="6"/>
    </row>
    <row r="1413" spans="1:7" ht="165">
      <c r="A1413" s="7" t="s">
        <v>8623</v>
      </c>
      <c r="B1413" s="7" t="s">
        <v>11885</v>
      </c>
      <c r="C1413" s="7" t="s">
        <v>11886</v>
      </c>
      <c r="D1413" s="7" t="s">
        <v>10384</v>
      </c>
      <c r="E1413" s="7" t="s">
        <v>8631</v>
      </c>
      <c r="F1413" s="6"/>
      <c r="G1413" s="6"/>
    </row>
    <row r="1414" spans="1:7" ht="195">
      <c r="A1414" s="7" t="s">
        <v>8623</v>
      </c>
      <c r="B1414" s="7" t="s">
        <v>11887</v>
      </c>
      <c r="C1414" s="7" t="s">
        <v>11888</v>
      </c>
      <c r="D1414" s="7" t="s">
        <v>11889</v>
      </c>
      <c r="E1414" s="7" t="s">
        <v>8631</v>
      </c>
      <c r="F1414" s="6"/>
      <c r="G1414" s="6"/>
    </row>
    <row r="1415" spans="1:7" ht="165">
      <c r="A1415" s="7" t="s">
        <v>8623</v>
      </c>
      <c r="B1415" s="7" t="s">
        <v>11890</v>
      </c>
      <c r="C1415" s="7" t="s">
        <v>11891</v>
      </c>
      <c r="D1415" s="7" t="s">
        <v>9796</v>
      </c>
      <c r="E1415" s="7" t="s">
        <v>8631</v>
      </c>
      <c r="F1415" s="6"/>
      <c r="G1415" s="6"/>
    </row>
    <row r="1416" spans="1:7" ht="180">
      <c r="A1416" s="7" t="s">
        <v>8623</v>
      </c>
      <c r="B1416" s="7" t="s">
        <v>11892</v>
      </c>
      <c r="C1416" s="7" t="s">
        <v>8936</v>
      </c>
      <c r="D1416" s="7" t="s">
        <v>11893</v>
      </c>
      <c r="E1416" s="7" t="s">
        <v>8631</v>
      </c>
      <c r="F1416" s="6"/>
      <c r="G1416" s="6"/>
    </row>
    <row r="1417" spans="1:7" ht="180">
      <c r="A1417" s="7" t="s">
        <v>8623</v>
      </c>
      <c r="B1417" s="7" t="s">
        <v>11894</v>
      </c>
      <c r="C1417" s="7" t="s">
        <v>9223</v>
      </c>
      <c r="D1417" s="7" t="s">
        <v>11895</v>
      </c>
      <c r="E1417" s="7" t="s">
        <v>8631</v>
      </c>
      <c r="F1417" s="6"/>
      <c r="G1417" s="6"/>
    </row>
    <row r="1418" spans="1:7" ht="180">
      <c r="A1418" s="7" t="s">
        <v>8623</v>
      </c>
      <c r="B1418" s="7" t="s">
        <v>11896</v>
      </c>
      <c r="C1418" s="7" t="s">
        <v>11897</v>
      </c>
      <c r="D1418" s="7" t="s">
        <v>11898</v>
      </c>
      <c r="E1418" s="7" t="s">
        <v>8631</v>
      </c>
      <c r="F1418" s="6"/>
      <c r="G1418" s="6"/>
    </row>
    <row r="1419" spans="1:7" ht="165">
      <c r="A1419" s="7" t="s">
        <v>8623</v>
      </c>
      <c r="B1419" s="7" t="s">
        <v>11899</v>
      </c>
      <c r="C1419" s="7" t="s">
        <v>8663</v>
      </c>
      <c r="D1419" s="7" t="s">
        <v>10203</v>
      </c>
      <c r="E1419" s="7" t="s">
        <v>8631</v>
      </c>
      <c r="F1419" s="6"/>
      <c r="G1419" s="6"/>
    </row>
    <row r="1420" spans="1:7" ht="165">
      <c r="A1420" s="7" t="s">
        <v>8623</v>
      </c>
      <c r="B1420" s="7" t="s">
        <v>11899</v>
      </c>
      <c r="C1420" s="7" t="s">
        <v>8663</v>
      </c>
      <c r="D1420" s="7" t="s">
        <v>10214</v>
      </c>
      <c r="E1420" s="7" t="s">
        <v>8631</v>
      </c>
      <c r="F1420" s="6"/>
      <c r="G1420" s="6"/>
    </row>
    <row r="1421" spans="1:7" ht="165">
      <c r="A1421" s="7" t="s">
        <v>8623</v>
      </c>
      <c r="B1421" s="7" t="s">
        <v>11900</v>
      </c>
      <c r="C1421" s="7" t="s">
        <v>9333</v>
      </c>
      <c r="D1421" s="7" t="s">
        <v>11901</v>
      </c>
      <c r="E1421" s="7" t="s">
        <v>8631</v>
      </c>
      <c r="F1421" s="6"/>
      <c r="G1421" s="6"/>
    </row>
    <row r="1422" spans="1:7" ht="165">
      <c r="A1422" s="7" t="s">
        <v>8623</v>
      </c>
      <c r="B1422" s="7" t="s">
        <v>11902</v>
      </c>
      <c r="C1422" s="7" t="s">
        <v>9096</v>
      </c>
      <c r="D1422" s="7" t="s">
        <v>11903</v>
      </c>
      <c r="E1422" s="7" t="s">
        <v>8631</v>
      </c>
      <c r="F1422" s="6"/>
      <c r="G1422" s="6"/>
    </row>
    <row r="1423" spans="1:7" ht="150">
      <c r="A1423" s="7" t="s">
        <v>8623</v>
      </c>
      <c r="B1423" s="7" t="s">
        <v>11904</v>
      </c>
      <c r="C1423" s="7" t="s">
        <v>10355</v>
      </c>
      <c r="D1423" s="7" t="s">
        <v>11905</v>
      </c>
      <c r="E1423" s="7" t="s">
        <v>8631</v>
      </c>
      <c r="F1423" s="6"/>
      <c r="G1423" s="6"/>
    </row>
    <row r="1424" spans="1:7" ht="150">
      <c r="A1424" s="7" t="s">
        <v>8623</v>
      </c>
      <c r="B1424" s="7" t="s">
        <v>11906</v>
      </c>
      <c r="C1424" s="7" t="s">
        <v>9007</v>
      </c>
      <c r="D1424" s="7" t="s">
        <v>11907</v>
      </c>
      <c r="E1424" s="7" t="s">
        <v>8631</v>
      </c>
      <c r="F1424" s="6"/>
      <c r="G1424" s="6"/>
    </row>
    <row r="1425" spans="1:7" ht="120">
      <c r="A1425" s="7" t="s">
        <v>8623</v>
      </c>
      <c r="B1425" s="7" t="s">
        <v>11908</v>
      </c>
      <c r="C1425" s="7" t="s">
        <v>9345</v>
      </c>
      <c r="D1425" s="7" t="s">
        <v>11909</v>
      </c>
      <c r="E1425" s="7" t="s">
        <v>8631</v>
      </c>
      <c r="F1425" s="6"/>
      <c r="G1425" s="6"/>
    </row>
    <row r="1426" spans="1:7" ht="165">
      <c r="A1426" s="7" t="s">
        <v>8623</v>
      </c>
      <c r="B1426" s="7" t="s">
        <v>11910</v>
      </c>
      <c r="C1426" s="7" t="s">
        <v>10007</v>
      </c>
      <c r="D1426" s="7" t="s">
        <v>11911</v>
      </c>
      <c r="E1426" s="7" t="s">
        <v>8631</v>
      </c>
      <c r="F1426" s="6"/>
      <c r="G1426" s="6"/>
    </row>
    <row r="1427" spans="1:7" ht="150">
      <c r="A1427" s="7" t="s">
        <v>8623</v>
      </c>
      <c r="B1427" s="7" t="s">
        <v>11912</v>
      </c>
      <c r="C1427" s="7" t="s">
        <v>9223</v>
      </c>
      <c r="D1427" s="7" t="s">
        <v>8760</v>
      </c>
      <c r="E1427" s="7" t="s">
        <v>8631</v>
      </c>
      <c r="F1427" s="6"/>
      <c r="G1427" s="6"/>
    </row>
    <row r="1428" spans="1:7" ht="165">
      <c r="A1428" s="7" t="s">
        <v>8623</v>
      </c>
      <c r="B1428" s="7" t="s">
        <v>11913</v>
      </c>
      <c r="C1428" s="7" t="s">
        <v>8963</v>
      </c>
      <c r="D1428" s="7" t="s">
        <v>11914</v>
      </c>
      <c r="E1428" s="7" t="s">
        <v>8631</v>
      </c>
      <c r="F1428" s="6"/>
      <c r="G1428" s="6"/>
    </row>
    <row r="1429" spans="1:7" ht="225">
      <c r="A1429" s="7" t="s">
        <v>8623</v>
      </c>
      <c r="B1429" s="7" t="s">
        <v>11915</v>
      </c>
      <c r="C1429" s="7" t="s">
        <v>11916</v>
      </c>
      <c r="D1429" s="7" t="s">
        <v>11917</v>
      </c>
      <c r="E1429" s="7" t="s">
        <v>8631</v>
      </c>
      <c r="F1429" s="6"/>
      <c r="G1429" s="6"/>
    </row>
    <row r="1430" spans="1:7" ht="150">
      <c r="A1430" s="7" t="s">
        <v>8623</v>
      </c>
      <c r="B1430" s="7" t="s">
        <v>11918</v>
      </c>
      <c r="C1430" s="7" t="s">
        <v>9369</v>
      </c>
      <c r="D1430" s="7" t="s">
        <v>9621</v>
      </c>
      <c r="E1430" s="7" t="s">
        <v>8631</v>
      </c>
      <c r="F1430" s="6"/>
      <c r="G1430" s="6"/>
    </row>
    <row r="1431" spans="1:7" ht="165">
      <c r="A1431" s="7" t="s">
        <v>8623</v>
      </c>
      <c r="B1431" s="7" t="s">
        <v>11919</v>
      </c>
      <c r="C1431" s="7" t="s">
        <v>11920</v>
      </c>
      <c r="D1431" s="7" t="s">
        <v>11921</v>
      </c>
      <c r="E1431" s="7" t="s">
        <v>8631</v>
      </c>
      <c r="F1431" s="6"/>
      <c r="G1431" s="6"/>
    </row>
    <row r="1432" spans="1:7" ht="150">
      <c r="A1432" s="7" t="s">
        <v>8623</v>
      </c>
      <c r="B1432" s="7" t="s">
        <v>11922</v>
      </c>
      <c r="C1432" s="7" t="s">
        <v>8625</v>
      </c>
      <c r="D1432" s="7" t="s">
        <v>11923</v>
      </c>
      <c r="E1432" s="7" t="s">
        <v>8631</v>
      </c>
      <c r="F1432" s="6"/>
      <c r="G1432" s="6"/>
    </row>
    <row r="1433" spans="1:7" ht="285">
      <c r="A1433" s="7" t="s">
        <v>8623</v>
      </c>
      <c r="B1433" s="7" t="s">
        <v>11924</v>
      </c>
      <c r="C1433" s="7" t="s">
        <v>11925</v>
      </c>
      <c r="D1433" s="7" t="s">
        <v>11926</v>
      </c>
      <c r="E1433" s="7" t="s">
        <v>8631</v>
      </c>
      <c r="F1433" s="6"/>
      <c r="G1433" s="6"/>
    </row>
    <row r="1434" spans="1:7" ht="300">
      <c r="A1434" s="7" t="s">
        <v>8623</v>
      </c>
      <c r="B1434" s="7" t="s">
        <v>11927</v>
      </c>
      <c r="C1434" s="7" t="s">
        <v>11928</v>
      </c>
      <c r="D1434" s="7" t="s">
        <v>11929</v>
      </c>
      <c r="E1434" s="7" t="s">
        <v>8631</v>
      </c>
      <c r="F1434" s="6"/>
      <c r="G1434" s="6"/>
    </row>
    <row r="1435" spans="1:7" ht="150">
      <c r="A1435" s="7" t="s">
        <v>8623</v>
      </c>
      <c r="B1435" s="7" t="s">
        <v>11930</v>
      </c>
      <c r="C1435" s="7" t="s">
        <v>8858</v>
      </c>
      <c r="D1435" s="7" t="s">
        <v>11931</v>
      </c>
      <c r="E1435" s="7" t="s">
        <v>8631</v>
      </c>
      <c r="F1435" s="6"/>
      <c r="G1435" s="6"/>
    </row>
    <row r="1436" spans="1:7" ht="150">
      <c r="A1436" s="7" t="s">
        <v>8623</v>
      </c>
      <c r="B1436" s="7" t="s">
        <v>11932</v>
      </c>
      <c r="C1436" s="7" t="s">
        <v>8903</v>
      </c>
      <c r="D1436" s="7" t="s">
        <v>11933</v>
      </c>
      <c r="E1436" s="7" t="s">
        <v>8631</v>
      </c>
      <c r="F1436" s="6"/>
      <c r="G1436" s="6"/>
    </row>
    <row r="1437" spans="1:7" ht="150">
      <c r="A1437" s="7" t="s">
        <v>8623</v>
      </c>
      <c r="B1437" s="7" t="s">
        <v>11934</v>
      </c>
      <c r="C1437" s="7" t="s">
        <v>9454</v>
      </c>
      <c r="D1437" s="7" t="s">
        <v>11935</v>
      </c>
      <c r="E1437" s="7" t="s">
        <v>8631</v>
      </c>
      <c r="F1437" s="6"/>
      <c r="G1437" s="6"/>
    </row>
    <row r="1438" spans="1:7" ht="135">
      <c r="A1438" s="7" t="s">
        <v>8623</v>
      </c>
      <c r="B1438" s="7" t="s">
        <v>11936</v>
      </c>
      <c r="C1438" s="7" t="s">
        <v>8629</v>
      </c>
      <c r="D1438" s="7" t="s">
        <v>11937</v>
      </c>
      <c r="E1438" s="7" t="s">
        <v>8631</v>
      </c>
      <c r="F1438" s="6"/>
      <c r="G1438" s="6"/>
    </row>
    <row r="1439" spans="1:7" ht="165">
      <c r="A1439" s="7" t="s">
        <v>8623</v>
      </c>
      <c r="B1439" s="7" t="s">
        <v>11938</v>
      </c>
      <c r="C1439" s="7" t="s">
        <v>11939</v>
      </c>
      <c r="D1439" s="7" t="s">
        <v>9899</v>
      </c>
      <c r="E1439" s="7" t="s">
        <v>8631</v>
      </c>
      <c r="F1439" s="6"/>
      <c r="G1439" s="6"/>
    </row>
    <row r="1440" spans="1:7" ht="150">
      <c r="A1440" s="7" t="s">
        <v>8623</v>
      </c>
      <c r="B1440" s="7" t="s">
        <v>11940</v>
      </c>
      <c r="C1440" s="7" t="s">
        <v>9421</v>
      </c>
      <c r="D1440" s="7" t="s">
        <v>11941</v>
      </c>
      <c r="E1440" s="7" t="s">
        <v>8631</v>
      </c>
      <c r="F1440" s="6"/>
      <c r="G1440" s="6"/>
    </row>
    <row r="1441" spans="1:7" ht="135">
      <c r="A1441" s="7" t="s">
        <v>8623</v>
      </c>
      <c r="B1441" s="7" t="s">
        <v>11942</v>
      </c>
      <c r="C1441" s="7" t="s">
        <v>9221</v>
      </c>
      <c r="D1441" s="7" t="s">
        <v>11943</v>
      </c>
      <c r="E1441" s="7" t="s">
        <v>8631</v>
      </c>
      <c r="F1441" s="6"/>
      <c r="G1441" s="6"/>
    </row>
    <row r="1442" spans="1:7" ht="150">
      <c r="A1442" s="7" t="s">
        <v>8623</v>
      </c>
      <c r="B1442" s="7" t="s">
        <v>11944</v>
      </c>
      <c r="C1442" s="7" t="s">
        <v>9223</v>
      </c>
      <c r="D1442" s="7" t="s">
        <v>11945</v>
      </c>
      <c r="E1442" s="7" t="s">
        <v>8631</v>
      </c>
      <c r="F1442" s="6"/>
      <c r="G1442" s="6"/>
    </row>
    <row r="1443" spans="1:7" ht="150">
      <c r="A1443" s="7" t="s">
        <v>8623</v>
      </c>
      <c r="B1443" s="7" t="s">
        <v>11946</v>
      </c>
      <c r="C1443" s="7" t="s">
        <v>11947</v>
      </c>
      <c r="D1443" s="7" t="s">
        <v>11948</v>
      </c>
      <c r="E1443" s="7" t="s">
        <v>8631</v>
      </c>
      <c r="F1443" s="6"/>
      <c r="G1443" s="6"/>
    </row>
    <row r="1444" spans="1:7" ht="150">
      <c r="A1444" s="7" t="s">
        <v>8623</v>
      </c>
      <c r="B1444" s="7" t="s">
        <v>11949</v>
      </c>
      <c r="C1444" s="7" t="s">
        <v>9265</v>
      </c>
      <c r="D1444" s="7" t="s">
        <v>11737</v>
      </c>
      <c r="E1444" s="7" t="s">
        <v>8631</v>
      </c>
      <c r="F1444" s="6"/>
      <c r="G1444" s="6"/>
    </row>
    <row r="1445" spans="1:7" ht="135">
      <c r="A1445" s="7" t="s">
        <v>8623</v>
      </c>
      <c r="B1445" s="7" t="s">
        <v>11950</v>
      </c>
      <c r="C1445" s="7" t="s">
        <v>11951</v>
      </c>
      <c r="D1445" s="7" t="s">
        <v>8778</v>
      </c>
      <c r="E1445" s="7" t="s">
        <v>8631</v>
      </c>
      <c r="F1445" s="6"/>
      <c r="G1445" s="6"/>
    </row>
    <row r="1446" spans="1:7" ht="150">
      <c r="A1446" s="7" t="s">
        <v>8623</v>
      </c>
      <c r="B1446" s="7" t="s">
        <v>11952</v>
      </c>
      <c r="C1446" s="7" t="s">
        <v>9376</v>
      </c>
      <c r="D1446" s="7" t="s">
        <v>11953</v>
      </c>
      <c r="E1446" s="7" t="s">
        <v>8631</v>
      </c>
      <c r="F1446" s="6"/>
      <c r="G1446" s="6"/>
    </row>
    <row r="1447" spans="1:7" ht="165">
      <c r="A1447" s="7" t="s">
        <v>8623</v>
      </c>
      <c r="B1447" s="7" t="s">
        <v>11954</v>
      </c>
      <c r="C1447" s="7" t="s">
        <v>9119</v>
      </c>
      <c r="D1447" s="7" t="s">
        <v>11955</v>
      </c>
      <c r="E1447" s="7" t="s">
        <v>8631</v>
      </c>
      <c r="F1447" s="6"/>
      <c r="G1447" s="6"/>
    </row>
    <row r="1448" spans="1:7" ht="150">
      <c r="A1448" s="7" t="s">
        <v>8623</v>
      </c>
      <c r="B1448" s="7" t="s">
        <v>11956</v>
      </c>
      <c r="C1448" s="7" t="s">
        <v>9138</v>
      </c>
      <c r="D1448" s="7" t="s">
        <v>11957</v>
      </c>
      <c r="E1448" s="7" t="s">
        <v>8631</v>
      </c>
      <c r="F1448" s="6"/>
      <c r="G1448" s="6"/>
    </row>
    <row r="1449" spans="1:7" ht="165">
      <c r="A1449" s="7" t="s">
        <v>8623</v>
      </c>
      <c r="B1449" s="7" t="s">
        <v>11958</v>
      </c>
      <c r="C1449" s="7" t="s">
        <v>9149</v>
      </c>
      <c r="D1449" s="7" t="s">
        <v>11959</v>
      </c>
      <c r="E1449" s="7" t="s">
        <v>8631</v>
      </c>
      <c r="F1449" s="6"/>
      <c r="G1449" s="6"/>
    </row>
    <row r="1450" spans="1:7" ht="135">
      <c r="A1450" s="7" t="s">
        <v>8623</v>
      </c>
      <c r="B1450" s="7" t="s">
        <v>11960</v>
      </c>
      <c r="C1450" s="7" t="s">
        <v>9170</v>
      </c>
      <c r="D1450" s="7" t="s">
        <v>11961</v>
      </c>
      <c r="E1450" s="7" t="s">
        <v>8631</v>
      </c>
      <c r="F1450" s="6"/>
      <c r="G1450" s="6"/>
    </row>
    <row r="1451" spans="1:7" ht="150">
      <c r="A1451" s="7" t="s">
        <v>8623</v>
      </c>
      <c r="B1451" s="7" t="s">
        <v>11962</v>
      </c>
      <c r="C1451" s="7" t="s">
        <v>9173</v>
      </c>
      <c r="D1451" s="7" t="s">
        <v>9587</v>
      </c>
      <c r="E1451" s="7" t="s">
        <v>8631</v>
      </c>
      <c r="F1451" s="6"/>
      <c r="G1451" s="6"/>
    </row>
    <row r="1452" spans="1:7" ht="150">
      <c r="A1452" s="7" t="s">
        <v>8623</v>
      </c>
      <c r="B1452" s="7" t="s">
        <v>11963</v>
      </c>
      <c r="C1452" s="7" t="s">
        <v>8660</v>
      </c>
      <c r="D1452" s="7" t="s">
        <v>11964</v>
      </c>
      <c r="E1452" s="7" t="s">
        <v>8631</v>
      </c>
      <c r="F1452" s="6"/>
      <c r="G1452" s="6"/>
    </row>
    <row r="1453" spans="1:7" ht="150">
      <c r="A1453" s="7" t="s">
        <v>8623</v>
      </c>
      <c r="B1453" s="7" t="s">
        <v>11965</v>
      </c>
      <c r="C1453" s="7" t="s">
        <v>9179</v>
      </c>
      <c r="D1453" s="7" t="s">
        <v>8760</v>
      </c>
      <c r="E1453" s="7" t="s">
        <v>8631</v>
      </c>
      <c r="F1453" s="6"/>
      <c r="G1453" s="6"/>
    </row>
    <row r="1454" spans="1:7" ht="150">
      <c r="A1454" s="7" t="s">
        <v>8623</v>
      </c>
      <c r="B1454" s="7" t="s">
        <v>11966</v>
      </c>
      <c r="C1454" s="7" t="s">
        <v>9421</v>
      </c>
      <c r="D1454" s="7" t="s">
        <v>9508</v>
      </c>
      <c r="E1454" s="7" t="s">
        <v>8631</v>
      </c>
      <c r="F1454" s="6"/>
      <c r="G1454" s="6"/>
    </row>
    <row r="1455" spans="1:7" ht="150">
      <c r="A1455" s="7" t="s">
        <v>8623</v>
      </c>
      <c r="B1455" s="7" t="s">
        <v>11967</v>
      </c>
      <c r="C1455" s="7" t="s">
        <v>9199</v>
      </c>
      <c r="D1455" s="7" t="s">
        <v>8638</v>
      </c>
      <c r="E1455" s="7" t="s">
        <v>8631</v>
      </c>
      <c r="F1455" s="6"/>
      <c r="G1455" s="6"/>
    </row>
    <row r="1456" spans="1:7" ht="150">
      <c r="A1456" s="7" t="s">
        <v>8623</v>
      </c>
      <c r="B1456" s="7" t="s">
        <v>11968</v>
      </c>
      <c r="C1456" s="7" t="s">
        <v>9205</v>
      </c>
      <c r="D1456" s="7" t="s">
        <v>8786</v>
      </c>
      <c r="E1456" s="7" t="s">
        <v>8631</v>
      </c>
      <c r="F1456" s="6"/>
      <c r="G1456" s="6"/>
    </row>
    <row r="1457" spans="1:7" ht="150">
      <c r="A1457" s="7" t="s">
        <v>8623</v>
      </c>
      <c r="B1457" s="7" t="s">
        <v>11969</v>
      </c>
      <c r="C1457" s="7" t="s">
        <v>9391</v>
      </c>
      <c r="D1457" s="7" t="s">
        <v>11970</v>
      </c>
      <c r="E1457" s="7" t="s">
        <v>8631</v>
      </c>
      <c r="F1457" s="6"/>
      <c r="G1457" s="6"/>
    </row>
    <row r="1458" spans="1:7" ht="165">
      <c r="A1458" s="7" t="s">
        <v>8623</v>
      </c>
      <c r="B1458" s="7" t="s">
        <v>11971</v>
      </c>
      <c r="C1458" s="7" t="s">
        <v>9221</v>
      </c>
      <c r="D1458" s="7" t="s">
        <v>11972</v>
      </c>
      <c r="E1458" s="7" t="s">
        <v>8631</v>
      </c>
      <c r="F1458" s="6"/>
      <c r="G1458" s="6"/>
    </row>
    <row r="1459" spans="1:7" ht="150">
      <c r="A1459" s="7" t="s">
        <v>8623</v>
      </c>
      <c r="B1459" s="7" t="s">
        <v>11973</v>
      </c>
      <c r="C1459" s="7" t="s">
        <v>9223</v>
      </c>
      <c r="D1459" s="7" t="s">
        <v>8733</v>
      </c>
      <c r="E1459" s="7" t="s">
        <v>8631</v>
      </c>
      <c r="F1459" s="6"/>
      <c r="G1459" s="6"/>
    </row>
    <row r="1460" spans="1:7" ht="150">
      <c r="A1460" s="7" t="s">
        <v>8623</v>
      </c>
      <c r="B1460" s="7" t="s">
        <v>11974</v>
      </c>
      <c r="C1460" s="7" t="s">
        <v>9242</v>
      </c>
      <c r="D1460" s="7" t="s">
        <v>8754</v>
      </c>
      <c r="E1460" s="7" t="s">
        <v>8631</v>
      </c>
      <c r="F1460" s="6"/>
      <c r="G1460" s="6"/>
    </row>
    <row r="1461" spans="1:7" ht="165">
      <c r="A1461" s="7" t="s">
        <v>8623</v>
      </c>
      <c r="B1461" s="7" t="s">
        <v>11975</v>
      </c>
      <c r="C1461" s="7" t="s">
        <v>9247</v>
      </c>
      <c r="D1461" s="7" t="s">
        <v>11976</v>
      </c>
      <c r="E1461" s="7" t="s">
        <v>8631</v>
      </c>
      <c r="F1461" s="6"/>
      <c r="G1461" s="6"/>
    </row>
    <row r="1462" spans="1:7" ht="165">
      <c r="A1462" s="7" t="s">
        <v>8623</v>
      </c>
      <c r="B1462" s="7" t="s">
        <v>11977</v>
      </c>
      <c r="C1462" s="7" t="s">
        <v>8987</v>
      </c>
      <c r="D1462" s="7" t="s">
        <v>8798</v>
      </c>
      <c r="E1462" s="7" t="s">
        <v>8631</v>
      </c>
      <c r="F1462" s="6"/>
      <c r="G1462" s="6"/>
    </row>
    <row r="1463" spans="1:7" ht="150">
      <c r="A1463" s="7" t="s">
        <v>8623</v>
      </c>
      <c r="B1463" s="7" t="s">
        <v>11978</v>
      </c>
      <c r="C1463" s="7" t="s">
        <v>9297</v>
      </c>
      <c r="D1463" s="7" t="s">
        <v>11979</v>
      </c>
      <c r="E1463" s="7" t="s">
        <v>8631</v>
      </c>
      <c r="F1463" s="6"/>
      <c r="G1463" s="6"/>
    </row>
    <row r="1464" spans="1:7" ht="150">
      <c r="A1464" s="7" t="s">
        <v>8623</v>
      </c>
      <c r="B1464" s="7" t="s">
        <v>11980</v>
      </c>
      <c r="C1464" s="7" t="s">
        <v>9300</v>
      </c>
      <c r="D1464" s="7" t="s">
        <v>11981</v>
      </c>
      <c r="E1464" s="7" t="s">
        <v>8631</v>
      </c>
      <c r="F1464" s="6"/>
      <c r="G1464" s="6"/>
    </row>
    <row r="1465" spans="1:7" ht="150">
      <c r="A1465" s="7" t="s">
        <v>8623</v>
      </c>
      <c r="B1465" s="7" t="s">
        <v>11982</v>
      </c>
      <c r="C1465" s="7" t="s">
        <v>9309</v>
      </c>
      <c r="D1465" s="7" t="s">
        <v>11983</v>
      </c>
      <c r="E1465" s="7" t="s">
        <v>8631</v>
      </c>
      <c r="F1465" s="6"/>
      <c r="G1465" s="6"/>
    </row>
    <row r="1466" spans="1:7" ht="150">
      <c r="A1466" s="7" t="s">
        <v>8623</v>
      </c>
      <c r="B1466" s="7" t="s">
        <v>11984</v>
      </c>
      <c r="C1466" s="7" t="s">
        <v>9070</v>
      </c>
      <c r="D1466" s="7" t="s">
        <v>11985</v>
      </c>
      <c r="E1466" s="7" t="s">
        <v>8631</v>
      </c>
      <c r="F1466" s="6"/>
      <c r="G1466" s="6"/>
    </row>
    <row r="1467" spans="1:7" ht="165">
      <c r="A1467" s="7" t="s">
        <v>8623</v>
      </c>
      <c r="B1467" s="7" t="s">
        <v>11986</v>
      </c>
      <c r="C1467" s="7" t="s">
        <v>9093</v>
      </c>
      <c r="D1467" s="7" t="s">
        <v>11987</v>
      </c>
      <c r="E1467" s="7" t="s">
        <v>10347</v>
      </c>
      <c r="F1467" s="6"/>
      <c r="G1467" s="6"/>
    </row>
    <row r="1468" spans="1:7" ht="150">
      <c r="A1468" s="7" t="s">
        <v>8623</v>
      </c>
      <c r="B1468" s="7" t="s">
        <v>11988</v>
      </c>
      <c r="C1468" s="7" t="s">
        <v>9170</v>
      </c>
      <c r="D1468" s="7" t="s">
        <v>11989</v>
      </c>
      <c r="E1468" s="7" t="s">
        <v>8631</v>
      </c>
      <c r="F1468" s="6"/>
      <c r="G1468" s="6"/>
    </row>
    <row r="1469" spans="1:7" ht="180">
      <c r="A1469" s="7" t="s">
        <v>8623</v>
      </c>
      <c r="B1469" s="7" t="s">
        <v>11990</v>
      </c>
      <c r="C1469" s="7" t="s">
        <v>11991</v>
      </c>
      <c r="D1469" s="7" t="s">
        <v>11992</v>
      </c>
      <c r="E1469" s="7" t="s">
        <v>8631</v>
      </c>
      <c r="F1469" s="6"/>
      <c r="G1469" s="6"/>
    </row>
    <row r="1470" spans="1:7" ht="120">
      <c r="A1470" s="7" t="s">
        <v>8623</v>
      </c>
      <c r="B1470" s="7" t="s">
        <v>11993</v>
      </c>
      <c r="C1470" s="7" t="s">
        <v>8861</v>
      </c>
      <c r="D1470" s="7" t="s">
        <v>11994</v>
      </c>
      <c r="E1470" s="7" t="s">
        <v>8631</v>
      </c>
      <c r="F1470" s="6"/>
      <c r="G1470" s="6"/>
    </row>
    <row r="1471" spans="1:7" ht="135">
      <c r="A1471" s="7" t="s">
        <v>8623</v>
      </c>
      <c r="B1471" s="7" t="s">
        <v>11995</v>
      </c>
      <c r="C1471" s="7" t="s">
        <v>9376</v>
      </c>
      <c r="D1471" s="7" t="s">
        <v>11996</v>
      </c>
      <c r="E1471" s="7" t="s">
        <v>8631</v>
      </c>
      <c r="F1471" s="6"/>
      <c r="G1471" s="6"/>
    </row>
    <row r="1472" spans="1:7" ht="135">
      <c r="A1472" s="7" t="s">
        <v>8623</v>
      </c>
      <c r="B1472" s="7" t="s">
        <v>11997</v>
      </c>
      <c r="C1472" s="7" t="s">
        <v>9394</v>
      </c>
      <c r="D1472" s="7" t="s">
        <v>11998</v>
      </c>
      <c r="E1472" s="7" t="s">
        <v>8631</v>
      </c>
      <c r="F1472" s="6"/>
      <c r="G1472" s="6"/>
    </row>
    <row r="1473" spans="1:7" ht="150">
      <c r="A1473" s="7" t="s">
        <v>8623</v>
      </c>
      <c r="B1473" s="7" t="s">
        <v>11999</v>
      </c>
      <c r="C1473" s="7" t="s">
        <v>9138</v>
      </c>
      <c r="D1473" s="7" t="s">
        <v>12000</v>
      </c>
      <c r="E1473" s="7" t="s">
        <v>8631</v>
      </c>
      <c r="F1473" s="6"/>
      <c r="G1473" s="6"/>
    </row>
    <row r="1474" spans="1:7" ht="120">
      <c r="A1474" s="7" t="s">
        <v>8623</v>
      </c>
      <c r="B1474" s="7" t="s">
        <v>12001</v>
      </c>
      <c r="C1474" s="7" t="s">
        <v>9394</v>
      </c>
      <c r="D1474" s="7" t="s">
        <v>12002</v>
      </c>
      <c r="E1474" s="7" t="s">
        <v>8631</v>
      </c>
      <c r="F1474" s="6"/>
      <c r="G1474" s="6"/>
    </row>
    <row r="1475" spans="1:7" ht="120">
      <c r="A1475" s="7" t="s">
        <v>8623</v>
      </c>
      <c r="B1475" s="7" t="s">
        <v>12003</v>
      </c>
      <c r="C1475" s="7" t="s">
        <v>9067</v>
      </c>
      <c r="D1475" s="7" t="s">
        <v>12004</v>
      </c>
      <c r="E1475" s="7" t="s">
        <v>8631</v>
      </c>
      <c r="F1475" s="6"/>
      <c r="G1475" s="6"/>
    </row>
    <row r="1476" spans="1:7" ht="150">
      <c r="A1476" s="7" t="s">
        <v>8623</v>
      </c>
      <c r="B1476" s="7" t="s">
        <v>12005</v>
      </c>
      <c r="C1476" s="7" t="s">
        <v>12006</v>
      </c>
      <c r="D1476" s="7" t="s">
        <v>12007</v>
      </c>
      <c r="E1476" s="7" t="s">
        <v>8631</v>
      </c>
      <c r="F1476" s="6"/>
      <c r="G1476" s="6"/>
    </row>
    <row r="1477" spans="1:7" ht="165">
      <c r="A1477" s="7" t="s">
        <v>8623</v>
      </c>
      <c r="B1477" s="7" t="s">
        <v>12008</v>
      </c>
      <c r="C1477" s="7" t="s">
        <v>9376</v>
      </c>
      <c r="D1477" s="7" t="s">
        <v>12009</v>
      </c>
      <c r="E1477" s="7" t="s">
        <v>8631</v>
      </c>
      <c r="F1477" s="6"/>
      <c r="G1477" s="6"/>
    </row>
    <row r="1478" spans="1:7" ht="240">
      <c r="A1478" s="7" t="s">
        <v>8623</v>
      </c>
      <c r="B1478" s="7" t="s">
        <v>12010</v>
      </c>
      <c r="C1478" s="7" t="s">
        <v>9434</v>
      </c>
      <c r="D1478" s="7"/>
      <c r="E1478" s="7" t="s">
        <v>2690</v>
      </c>
      <c r="F1478" s="6"/>
      <c r="G1478" s="6"/>
    </row>
    <row r="1479" spans="1:7" ht="315">
      <c r="A1479" s="7" t="s">
        <v>8623</v>
      </c>
      <c r="B1479" s="7" t="s">
        <v>12011</v>
      </c>
      <c r="C1479" s="7" t="s">
        <v>10431</v>
      </c>
      <c r="D1479" s="7"/>
      <c r="E1479" s="7" t="s">
        <v>226</v>
      </c>
      <c r="F1479" s="6"/>
      <c r="G1479" s="6"/>
    </row>
    <row r="1480" spans="1:7" ht="240">
      <c r="A1480" s="7" t="s">
        <v>8623</v>
      </c>
      <c r="B1480" s="7" t="s">
        <v>12012</v>
      </c>
      <c r="C1480" s="7" t="s">
        <v>9434</v>
      </c>
      <c r="D1480" s="7"/>
      <c r="E1480" s="7" t="s">
        <v>2690</v>
      </c>
      <c r="F1480" s="6"/>
      <c r="G1480" s="6"/>
    </row>
    <row r="1481" spans="1:7" ht="150">
      <c r="A1481" s="7" t="s">
        <v>8623</v>
      </c>
      <c r="B1481" s="7" t="s">
        <v>12013</v>
      </c>
      <c r="C1481" s="7" t="s">
        <v>9133</v>
      </c>
      <c r="D1481" s="7" t="s">
        <v>12014</v>
      </c>
      <c r="E1481" s="7" t="s">
        <v>8631</v>
      </c>
      <c r="F1481" s="6"/>
      <c r="G1481" s="6"/>
    </row>
    <row r="1482" spans="1:7" ht="135">
      <c r="A1482" s="7" t="s">
        <v>8623</v>
      </c>
      <c r="B1482" s="7" t="s">
        <v>12015</v>
      </c>
      <c r="C1482" s="7" t="s">
        <v>9292</v>
      </c>
      <c r="D1482" s="7" t="s">
        <v>9549</v>
      </c>
      <c r="E1482" s="7" t="s">
        <v>8631</v>
      </c>
      <c r="F1482" s="6"/>
      <c r="G1482" s="6"/>
    </row>
    <row r="1483" spans="1:7" ht="120">
      <c r="A1483" s="7" t="s">
        <v>8623</v>
      </c>
      <c r="B1483" s="7" t="s">
        <v>12016</v>
      </c>
      <c r="C1483" s="7" t="s">
        <v>9292</v>
      </c>
      <c r="D1483" s="7" t="s">
        <v>9869</v>
      </c>
      <c r="E1483" s="7" t="s">
        <v>8631</v>
      </c>
      <c r="F1483" s="6"/>
      <c r="G1483" s="6"/>
    </row>
    <row r="1484" spans="1:7" ht="120">
      <c r="A1484" s="7" t="s">
        <v>8623</v>
      </c>
      <c r="B1484" s="7" t="s">
        <v>12017</v>
      </c>
      <c r="C1484" s="7" t="s">
        <v>9292</v>
      </c>
      <c r="D1484" s="7" t="s">
        <v>9671</v>
      </c>
      <c r="E1484" s="7" t="s">
        <v>8631</v>
      </c>
      <c r="F1484" s="6"/>
      <c r="G1484" s="6"/>
    </row>
    <row r="1485" spans="1:7" ht="150">
      <c r="A1485" s="7" t="s">
        <v>8623</v>
      </c>
      <c r="B1485" s="7" t="s">
        <v>12018</v>
      </c>
      <c r="C1485" s="7" t="s">
        <v>9975</v>
      </c>
      <c r="D1485" s="7" t="s">
        <v>9653</v>
      </c>
      <c r="E1485" s="7" t="s">
        <v>8631</v>
      </c>
      <c r="F1485" s="6"/>
      <c r="G1485" s="6"/>
    </row>
    <row r="1486" spans="1:7" ht="240">
      <c r="A1486" s="7" t="s">
        <v>8623</v>
      </c>
      <c r="B1486" s="7" t="s">
        <v>12019</v>
      </c>
      <c r="C1486" s="7" t="s">
        <v>9434</v>
      </c>
      <c r="D1486" s="7"/>
      <c r="E1486" s="7" t="s">
        <v>2690</v>
      </c>
      <c r="F1486" s="6"/>
      <c r="G1486" s="6"/>
    </row>
    <row r="1487" spans="1:7" ht="165">
      <c r="A1487" s="7" t="s">
        <v>8623</v>
      </c>
      <c r="B1487" s="7" t="s">
        <v>12020</v>
      </c>
      <c r="C1487" s="7" t="s">
        <v>8998</v>
      </c>
      <c r="D1487" s="7" t="s">
        <v>12021</v>
      </c>
      <c r="E1487" s="7" t="s">
        <v>10347</v>
      </c>
      <c r="F1487" s="6"/>
      <c r="G1487" s="6"/>
    </row>
    <row r="1488" spans="1:7" ht="150">
      <c r="A1488" s="7" t="s">
        <v>8623</v>
      </c>
      <c r="B1488" s="7" t="s">
        <v>12022</v>
      </c>
      <c r="C1488" s="7" t="s">
        <v>8998</v>
      </c>
      <c r="D1488" s="7" t="s">
        <v>9648</v>
      </c>
      <c r="E1488" s="7" t="s">
        <v>10347</v>
      </c>
      <c r="F1488" s="6"/>
      <c r="G1488" s="6"/>
    </row>
    <row r="1489" spans="1:7" ht="150">
      <c r="A1489" s="7" t="s">
        <v>8623</v>
      </c>
      <c r="B1489" s="7" t="s">
        <v>12023</v>
      </c>
      <c r="C1489" s="7" t="s">
        <v>9199</v>
      </c>
      <c r="D1489" s="7" t="s">
        <v>9863</v>
      </c>
      <c r="E1489" s="7" t="s">
        <v>8631</v>
      </c>
      <c r="F1489" s="6"/>
      <c r="G1489" s="6"/>
    </row>
    <row r="1490" spans="1:7" ht="120">
      <c r="A1490" s="7" t="s">
        <v>8623</v>
      </c>
      <c r="B1490" s="7" t="s">
        <v>12024</v>
      </c>
      <c r="C1490" s="7" t="s">
        <v>10402</v>
      </c>
      <c r="D1490" s="7" t="s">
        <v>12025</v>
      </c>
      <c r="E1490" s="7" t="s">
        <v>10347</v>
      </c>
      <c r="F1490" s="6"/>
      <c r="G1490" s="6"/>
    </row>
    <row r="1491" spans="1:7" ht="120">
      <c r="A1491" s="7" t="s">
        <v>8623</v>
      </c>
      <c r="B1491" s="7" t="s">
        <v>12026</v>
      </c>
      <c r="C1491" s="7" t="s">
        <v>9176</v>
      </c>
      <c r="D1491" s="7" t="s">
        <v>12027</v>
      </c>
      <c r="E1491" s="7" t="s">
        <v>10347</v>
      </c>
      <c r="F1491" s="6"/>
      <c r="G1491" s="6"/>
    </row>
    <row r="1492" spans="1:7" ht="120">
      <c r="A1492" s="7" t="s">
        <v>8623</v>
      </c>
      <c r="B1492" s="7" t="s">
        <v>12028</v>
      </c>
      <c r="C1492" s="7" t="s">
        <v>9845</v>
      </c>
      <c r="D1492" s="7" t="s">
        <v>12029</v>
      </c>
      <c r="E1492" s="7" t="s">
        <v>12030</v>
      </c>
      <c r="F1492" s="6"/>
      <c r="G1492" s="6"/>
    </row>
    <row r="1493" spans="1:7" ht="135">
      <c r="A1493" s="7" t="s">
        <v>8623</v>
      </c>
      <c r="B1493" s="7" t="s">
        <v>12031</v>
      </c>
      <c r="C1493" s="7" t="s">
        <v>9977</v>
      </c>
      <c r="D1493" s="7" t="s">
        <v>12032</v>
      </c>
      <c r="E1493" s="7" t="s">
        <v>10347</v>
      </c>
      <c r="F1493" s="6"/>
      <c r="G1493" s="6"/>
    </row>
    <row r="1494" spans="1:7" ht="135">
      <c r="A1494" s="7" t="s">
        <v>8623</v>
      </c>
      <c r="B1494" s="7" t="s">
        <v>12033</v>
      </c>
      <c r="C1494" s="7" t="s">
        <v>8855</v>
      </c>
      <c r="D1494" s="7" t="s">
        <v>12034</v>
      </c>
      <c r="E1494" s="7" t="s">
        <v>10358</v>
      </c>
      <c r="F1494" s="6"/>
      <c r="G1494" s="6"/>
    </row>
    <row r="1495" spans="1:7" ht="240">
      <c r="A1495" s="7" t="s">
        <v>9427</v>
      </c>
      <c r="B1495" s="7" t="s">
        <v>12035</v>
      </c>
      <c r="C1495" s="7" t="s">
        <v>12036</v>
      </c>
      <c r="D1495" s="7" t="s">
        <v>10433</v>
      </c>
      <c r="E1495" s="7" t="s">
        <v>2690</v>
      </c>
      <c r="F1495" s="6"/>
      <c r="G1495" s="6"/>
    </row>
    <row r="1496" spans="1:7" ht="240">
      <c r="A1496" s="7" t="s">
        <v>9427</v>
      </c>
      <c r="B1496" s="7" t="s">
        <v>12037</v>
      </c>
      <c r="C1496" s="7" t="s">
        <v>9444</v>
      </c>
      <c r="D1496" s="7" t="s">
        <v>10433</v>
      </c>
      <c r="E1496" s="7" t="s">
        <v>10435</v>
      </c>
      <c r="F1496" s="6"/>
      <c r="G1496" s="6"/>
    </row>
    <row r="1497" spans="1:7" ht="240">
      <c r="A1497" s="7" t="s">
        <v>9427</v>
      </c>
      <c r="B1497" s="7" t="s">
        <v>12038</v>
      </c>
      <c r="C1497" s="7" t="s">
        <v>9449</v>
      </c>
      <c r="D1497" s="7" t="s">
        <v>10433</v>
      </c>
      <c r="E1497" s="7" t="s">
        <v>2690</v>
      </c>
      <c r="F1497" s="6"/>
      <c r="G1497" s="6"/>
    </row>
    <row r="1498" spans="1:7" ht="240">
      <c r="A1498" s="7" t="s">
        <v>9427</v>
      </c>
      <c r="B1498" s="7" t="s">
        <v>12039</v>
      </c>
      <c r="C1498" s="7" t="s">
        <v>12040</v>
      </c>
      <c r="D1498" s="7" t="s">
        <v>10433</v>
      </c>
      <c r="E1498" s="7" t="s">
        <v>2690</v>
      </c>
      <c r="F1498" s="6"/>
      <c r="G1498" s="6"/>
    </row>
    <row r="1499" spans="1:7" ht="150">
      <c r="A1499" s="7" t="s">
        <v>8623</v>
      </c>
      <c r="B1499" s="7" t="s">
        <v>12041</v>
      </c>
      <c r="C1499" s="7" t="s">
        <v>12042</v>
      </c>
      <c r="D1499" s="7" t="s">
        <v>12043</v>
      </c>
      <c r="E1499" s="7" t="s">
        <v>118</v>
      </c>
      <c r="F1499" s="6"/>
      <c r="G1499" s="6"/>
    </row>
    <row r="1500" spans="1:7" ht="195">
      <c r="A1500" s="7" t="s">
        <v>9427</v>
      </c>
      <c r="B1500" s="7" t="s">
        <v>12044</v>
      </c>
      <c r="C1500" s="7" t="s">
        <v>12045</v>
      </c>
      <c r="D1500" s="7" t="s">
        <v>12046</v>
      </c>
      <c r="E1500" s="7" t="s">
        <v>118</v>
      </c>
      <c r="F1500" s="6"/>
      <c r="G1500" s="6"/>
    </row>
    <row r="1501" spans="1:7" ht="409.5">
      <c r="A1501" s="7" t="s">
        <v>9427</v>
      </c>
      <c r="B1501" s="7" t="s">
        <v>12047</v>
      </c>
      <c r="C1501" s="7" t="s">
        <v>9429</v>
      </c>
      <c r="D1501" s="7" t="s">
        <v>12048</v>
      </c>
      <c r="E1501" s="7" t="s">
        <v>31</v>
      </c>
      <c r="F1501" s="6"/>
      <c r="G1501" s="6"/>
    </row>
    <row r="1502" spans="1:7" ht="409.5">
      <c r="A1502" s="7" t="s">
        <v>9427</v>
      </c>
      <c r="B1502" s="7" t="s">
        <v>12049</v>
      </c>
      <c r="C1502" s="7" t="s">
        <v>9469</v>
      </c>
      <c r="D1502" s="7" t="s">
        <v>12050</v>
      </c>
      <c r="E1502" s="7" t="s">
        <v>1437</v>
      </c>
      <c r="F1502" s="6"/>
      <c r="G1502" s="6"/>
    </row>
    <row r="1503" spans="1:7" ht="409.5">
      <c r="A1503" s="7" t="s">
        <v>9427</v>
      </c>
      <c r="B1503" s="7" t="s">
        <v>12051</v>
      </c>
      <c r="C1503" s="7" t="s">
        <v>12052</v>
      </c>
      <c r="D1503" s="7" t="s">
        <v>12053</v>
      </c>
      <c r="E1503" s="7" t="s">
        <v>1437</v>
      </c>
      <c r="F1503" s="6"/>
      <c r="G1503" s="6"/>
    </row>
    <row r="1504" spans="1:7" ht="315">
      <c r="A1504" s="7" t="s">
        <v>9427</v>
      </c>
      <c r="B1504" s="7" t="s">
        <v>12054</v>
      </c>
      <c r="C1504" s="7" t="s">
        <v>9507</v>
      </c>
      <c r="D1504" s="7" t="s">
        <v>12055</v>
      </c>
      <c r="E1504" s="7" t="s">
        <v>226</v>
      </c>
      <c r="F1504" s="6"/>
      <c r="G1504" s="6"/>
    </row>
    <row r="1505" spans="1:7" ht="135">
      <c r="A1505" s="7" t="s">
        <v>9427</v>
      </c>
      <c r="B1505" s="7" t="s">
        <v>12056</v>
      </c>
      <c r="C1505" s="7" t="s">
        <v>12057</v>
      </c>
      <c r="D1505" s="7" t="s">
        <v>12058</v>
      </c>
      <c r="E1505" s="7" t="s">
        <v>118</v>
      </c>
      <c r="F1505" s="6"/>
      <c r="G1505" s="6"/>
    </row>
    <row r="1506" spans="1:7" ht="409.5">
      <c r="A1506" s="7" t="s">
        <v>9427</v>
      </c>
      <c r="B1506" s="7" t="s">
        <v>12059</v>
      </c>
      <c r="C1506" s="7" t="s">
        <v>9429</v>
      </c>
      <c r="D1506" s="7" t="s">
        <v>12060</v>
      </c>
      <c r="E1506" s="7" t="s">
        <v>31</v>
      </c>
      <c r="F1506" s="6"/>
      <c r="G1506" s="6"/>
    </row>
    <row r="1507" spans="1:7" ht="409.5">
      <c r="A1507" s="7" t="s">
        <v>9427</v>
      </c>
      <c r="B1507" s="7" t="s">
        <v>12061</v>
      </c>
      <c r="C1507" s="7" t="s">
        <v>9429</v>
      </c>
      <c r="D1507" s="7" t="s">
        <v>12062</v>
      </c>
      <c r="E1507" s="7" t="s">
        <v>31</v>
      </c>
      <c r="F1507" s="6"/>
      <c r="G1507" s="6"/>
    </row>
    <row r="1508" spans="1:7" ht="255">
      <c r="A1508" s="7" t="s">
        <v>9427</v>
      </c>
      <c r="B1508" s="7" t="s">
        <v>12063</v>
      </c>
      <c r="C1508" s="7" t="s">
        <v>9467</v>
      </c>
      <c r="D1508" s="7" t="s">
        <v>10433</v>
      </c>
      <c r="E1508" s="7" t="s">
        <v>1243</v>
      </c>
      <c r="F1508" s="6"/>
      <c r="G1508" s="6"/>
    </row>
    <row r="1509" spans="1:7" ht="135">
      <c r="A1509" s="7" t="s">
        <v>9427</v>
      </c>
      <c r="B1509" s="7" t="s">
        <v>12064</v>
      </c>
      <c r="C1509" s="7" t="s">
        <v>12065</v>
      </c>
      <c r="D1509" s="7" t="s">
        <v>12066</v>
      </c>
      <c r="E1509" s="7" t="s">
        <v>118</v>
      </c>
      <c r="F1509" s="6"/>
      <c r="G1509" s="6"/>
    </row>
    <row r="1510" spans="1:7" ht="409.5">
      <c r="A1510" s="7" t="s">
        <v>9427</v>
      </c>
      <c r="B1510" s="7" t="s">
        <v>12067</v>
      </c>
      <c r="C1510" s="7" t="s">
        <v>12068</v>
      </c>
      <c r="D1510" s="7" t="s">
        <v>12069</v>
      </c>
      <c r="E1510" s="7" t="s">
        <v>12070</v>
      </c>
      <c r="F1510" s="6"/>
      <c r="G1510" s="6"/>
    </row>
    <row r="1511" spans="1:7" ht="375">
      <c r="A1511" s="7" t="s">
        <v>9427</v>
      </c>
      <c r="B1511" s="7" t="s">
        <v>12071</v>
      </c>
      <c r="C1511" s="7" t="s">
        <v>12072</v>
      </c>
      <c r="D1511" s="7" t="s">
        <v>12073</v>
      </c>
      <c r="E1511" s="7" t="s">
        <v>12074</v>
      </c>
      <c r="F1511" s="6"/>
      <c r="G1511" s="6"/>
    </row>
    <row r="1512" spans="1:7" ht="375">
      <c r="A1512" s="7" t="s">
        <v>9427</v>
      </c>
      <c r="B1512" s="7" t="s">
        <v>12075</v>
      </c>
      <c r="C1512" s="7" t="s">
        <v>12076</v>
      </c>
      <c r="D1512" s="7" t="s">
        <v>12077</v>
      </c>
      <c r="E1512" s="7" t="s">
        <v>339</v>
      </c>
      <c r="F1512" s="6"/>
      <c r="G1512" s="6"/>
    </row>
    <row r="1513" spans="1:7" ht="120">
      <c r="A1513" s="7" t="s">
        <v>9427</v>
      </c>
      <c r="B1513" s="7" t="s">
        <v>12078</v>
      </c>
      <c r="C1513" s="7" t="s">
        <v>9158</v>
      </c>
      <c r="D1513" s="7" t="s">
        <v>12079</v>
      </c>
      <c r="E1513" s="7" t="s">
        <v>1354</v>
      </c>
      <c r="F1513" s="6"/>
      <c r="G1513" s="6"/>
    </row>
    <row r="1514" spans="1:7" ht="135">
      <c r="A1514" s="7" t="s">
        <v>9427</v>
      </c>
      <c r="B1514" s="7" t="s">
        <v>12080</v>
      </c>
      <c r="C1514" s="7" t="s">
        <v>9532</v>
      </c>
      <c r="D1514" s="7" t="s">
        <v>12081</v>
      </c>
      <c r="E1514" s="7" t="s">
        <v>1354</v>
      </c>
      <c r="F1514" s="6"/>
      <c r="G1514" s="6"/>
    </row>
    <row r="1515" spans="1:7" ht="345">
      <c r="A1515" s="7" t="s">
        <v>9427</v>
      </c>
      <c r="B1515" s="7" t="s">
        <v>12082</v>
      </c>
      <c r="C1515" s="7" t="s">
        <v>9529</v>
      </c>
      <c r="D1515" s="7" t="s">
        <v>12083</v>
      </c>
      <c r="E1515" s="7" t="s">
        <v>307</v>
      </c>
      <c r="F1515" s="6"/>
      <c r="G1515" s="6"/>
    </row>
    <row r="1516" spans="1:7" ht="409.5">
      <c r="A1516" s="7" t="s">
        <v>9427</v>
      </c>
      <c r="B1516" s="7" t="s">
        <v>12084</v>
      </c>
      <c r="C1516" s="7" t="s">
        <v>12042</v>
      </c>
      <c r="D1516" s="7" t="s">
        <v>12085</v>
      </c>
      <c r="E1516" s="7" t="s">
        <v>12086</v>
      </c>
      <c r="F1516" s="6"/>
      <c r="G1516" s="6"/>
    </row>
    <row r="1517" spans="1:7" ht="255">
      <c r="A1517" s="7" t="s">
        <v>9427</v>
      </c>
      <c r="B1517" s="7" t="s">
        <v>12087</v>
      </c>
      <c r="C1517" s="7" t="s">
        <v>9510</v>
      </c>
      <c r="D1517" s="7" t="s">
        <v>12088</v>
      </c>
      <c r="E1517" s="7" t="s">
        <v>1243</v>
      </c>
      <c r="F1517" s="6"/>
      <c r="G1517" s="6"/>
    </row>
    <row r="1518" spans="1:7" ht="390">
      <c r="A1518" s="7" t="s">
        <v>9427</v>
      </c>
      <c r="B1518" s="7" t="s">
        <v>12089</v>
      </c>
      <c r="C1518" s="7" t="s">
        <v>10423</v>
      </c>
      <c r="D1518" s="7" t="s">
        <v>12090</v>
      </c>
      <c r="E1518" s="7" t="s">
        <v>213</v>
      </c>
      <c r="F1518" s="6"/>
      <c r="G1518" s="6"/>
    </row>
    <row r="1519" spans="1:7" ht="285">
      <c r="A1519" s="7" t="s">
        <v>9427</v>
      </c>
      <c r="B1519" s="7" t="s">
        <v>12091</v>
      </c>
      <c r="C1519" s="7" t="s">
        <v>12092</v>
      </c>
      <c r="D1519" s="7" t="s">
        <v>12093</v>
      </c>
      <c r="E1519" s="7" t="s">
        <v>12094</v>
      </c>
      <c r="F1519" s="6"/>
      <c r="G1519" s="6"/>
    </row>
    <row r="1520" spans="1:7" ht="345">
      <c r="A1520" s="7" t="s">
        <v>9427</v>
      </c>
      <c r="B1520" s="7" t="s">
        <v>12095</v>
      </c>
      <c r="C1520" s="7" t="s">
        <v>9526</v>
      </c>
      <c r="D1520" s="7" t="s">
        <v>12096</v>
      </c>
      <c r="E1520" s="7" t="s">
        <v>304</v>
      </c>
      <c r="F1520" s="6"/>
      <c r="G1520" s="6"/>
    </row>
    <row r="1521" spans="1:7" ht="409.5">
      <c r="A1521" s="7" t="s">
        <v>9427</v>
      </c>
      <c r="B1521" s="7" t="s">
        <v>12097</v>
      </c>
      <c r="C1521" s="7" t="s">
        <v>9469</v>
      </c>
      <c r="D1521" s="7" t="s">
        <v>12098</v>
      </c>
      <c r="E1521" s="7" t="s">
        <v>1437</v>
      </c>
      <c r="F1521" s="6"/>
      <c r="G1521" s="6"/>
    </row>
    <row r="1522" spans="1:7" ht="390">
      <c r="A1522" s="7" t="s">
        <v>9427</v>
      </c>
      <c r="B1522" s="7" t="s">
        <v>12099</v>
      </c>
      <c r="C1522" s="7" t="s">
        <v>9848</v>
      </c>
      <c r="D1522" s="7" t="s">
        <v>12100</v>
      </c>
      <c r="E1522" s="7" t="s">
        <v>389</v>
      </c>
      <c r="F1522" s="6"/>
      <c r="G1522" s="6"/>
    </row>
    <row r="1523" spans="1:7" ht="409.5">
      <c r="A1523" s="7" t="s">
        <v>9427</v>
      </c>
      <c r="B1523" s="7" t="s">
        <v>12101</v>
      </c>
      <c r="C1523" s="7" t="s">
        <v>9472</v>
      </c>
      <c r="D1523" s="7" t="s">
        <v>12102</v>
      </c>
      <c r="E1523" s="7" t="s">
        <v>1437</v>
      </c>
      <c r="F1523" s="6"/>
      <c r="G1523" s="6"/>
    </row>
    <row r="1524" spans="1:7" ht="390">
      <c r="A1524" s="7" t="s">
        <v>9427</v>
      </c>
      <c r="B1524" s="7" t="s">
        <v>12103</v>
      </c>
      <c r="C1524" s="7" t="s">
        <v>12104</v>
      </c>
      <c r="D1524" s="7" t="s">
        <v>12105</v>
      </c>
      <c r="E1524" s="7" t="s">
        <v>389</v>
      </c>
      <c r="F1524" s="6"/>
      <c r="G1524" s="6"/>
    </row>
    <row r="1525" spans="1:7" ht="255">
      <c r="A1525" s="7" t="s">
        <v>9427</v>
      </c>
      <c r="B1525" s="7" t="s">
        <v>12106</v>
      </c>
      <c r="C1525" s="7" t="s">
        <v>9432</v>
      </c>
      <c r="D1525" s="7" t="s">
        <v>12107</v>
      </c>
      <c r="E1525" s="7" t="s">
        <v>415</v>
      </c>
      <c r="F1525" s="6"/>
      <c r="G1525" s="6"/>
    </row>
    <row r="1526" spans="1:7" ht="120">
      <c r="A1526" s="7" t="s">
        <v>9427</v>
      </c>
      <c r="B1526" s="7" t="s">
        <v>12108</v>
      </c>
      <c r="C1526" s="7" t="s">
        <v>9250</v>
      </c>
      <c r="D1526" s="7" t="s">
        <v>12109</v>
      </c>
      <c r="E1526" s="7" t="s">
        <v>1354</v>
      </c>
      <c r="F1526" s="6"/>
      <c r="G1526" s="6"/>
    </row>
    <row r="1527" spans="1:7" ht="135">
      <c r="A1527" s="7" t="s">
        <v>9427</v>
      </c>
      <c r="B1527" s="7" t="s">
        <v>12110</v>
      </c>
      <c r="C1527" s="7" t="s">
        <v>12111</v>
      </c>
      <c r="D1527" s="7" t="s">
        <v>12112</v>
      </c>
      <c r="E1527" s="7" t="s">
        <v>118</v>
      </c>
      <c r="F1527" s="6"/>
      <c r="G1527" s="6"/>
    </row>
    <row r="1528" spans="1:7" ht="135">
      <c r="A1528" s="7" t="s">
        <v>9427</v>
      </c>
      <c r="B1528" s="7" t="s">
        <v>12113</v>
      </c>
      <c r="C1528" s="7" t="s">
        <v>12114</v>
      </c>
      <c r="D1528" s="7" t="s">
        <v>12115</v>
      </c>
      <c r="E1528" s="7" t="s">
        <v>118</v>
      </c>
      <c r="F1528" s="6"/>
      <c r="G1528" s="6"/>
    </row>
    <row r="1529" spans="1:7" ht="409.5">
      <c r="A1529" s="7" t="s">
        <v>9427</v>
      </c>
      <c r="B1529" s="7" t="s">
        <v>12116</v>
      </c>
      <c r="C1529" s="7" t="s">
        <v>12117</v>
      </c>
      <c r="D1529" s="7" t="s">
        <v>10433</v>
      </c>
      <c r="E1529" s="7" t="s">
        <v>12070</v>
      </c>
      <c r="F1529" s="6"/>
      <c r="G1529" s="6"/>
    </row>
    <row r="1530" spans="1:7" ht="135">
      <c r="A1530" s="7" t="s">
        <v>9427</v>
      </c>
      <c r="B1530" s="7" t="s">
        <v>12118</v>
      </c>
      <c r="C1530" s="7" t="s">
        <v>10015</v>
      </c>
      <c r="D1530" s="7" t="s">
        <v>12119</v>
      </c>
      <c r="E1530" s="7" t="s">
        <v>327</v>
      </c>
      <c r="F1530" s="6"/>
      <c r="G1530" s="6"/>
    </row>
    <row r="1531" spans="1:7" ht="390">
      <c r="A1531" s="7" t="s">
        <v>9427</v>
      </c>
      <c r="B1531" s="7" t="s">
        <v>12120</v>
      </c>
      <c r="C1531" s="7" t="s">
        <v>9096</v>
      </c>
      <c r="D1531" s="7" t="s">
        <v>10463</v>
      </c>
      <c r="E1531" s="7" t="s">
        <v>67</v>
      </c>
      <c r="F1531" s="6"/>
      <c r="G1531" s="6"/>
    </row>
    <row r="1532" spans="1:7" ht="409.5">
      <c r="A1532" s="7" t="s">
        <v>9427</v>
      </c>
      <c r="B1532" s="7" t="s">
        <v>12121</v>
      </c>
      <c r="C1532" s="7" t="s">
        <v>12042</v>
      </c>
      <c r="D1532" s="7" t="s">
        <v>12122</v>
      </c>
      <c r="E1532" s="7" t="s">
        <v>12123</v>
      </c>
      <c r="F1532" s="6"/>
      <c r="G1532" s="6"/>
    </row>
    <row r="1533" spans="1:7" ht="409.5">
      <c r="A1533" s="7" t="s">
        <v>9427</v>
      </c>
      <c r="B1533" s="7" t="s">
        <v>12124</v>
      </c>
      <c r="C1533" s="7" t="s">
        <v>9805</v>
      </c>
      <c r="D1533" s="7" t="s">
        <v>12125</v>
      </c>
      <c r="E1533" s="7" t="s">
        <v>1437</v>
      </c>
      <c r="F1533" s="6"/>
      <c r="G1533" s="6"/>
    </row>
    <row r="1534" spans="1:7" ht="135">
      <c r="A1534" s="7" t="s">
        <v>9427</v>
      </c>
      <c r="B1534" s="7" t="s">
        <v>12126</v>
      </c>
      <c r="C1534" s="7" t="s">
        <v>9551</v>
      </c>
      <c r="D1534" s="7" t="s">
        <v>12127</v>
      </c>
      <c r="E1534" s="7" t="s">
        <v>118</v>
      </c>
      <c r="F1534" s="6"/>
      <c r="G1534" s="6"/>
    </row>
    <row r="1535" spans="1:7" ht="135">
      <c r="A1535" s="7" t="s">
        <v>9427</v>
      </c>
      <c r="B1535" s="7" t="s">
        <v>12128</v>
      </c>
      <c r="C1535" s="7" t="s">
        <v>9570</v>
      </c>
      <c r="D1535" s="7" t="s">
        <v>12129</v>
      </c>
      <c r="E1535" s="7" t="s">
        <v>118</v>
      </c>
      <c r="F1535" s="6"/>
      <c r="G1535" s="6"/>
    </row>
    <row r="1536" spans="1:7" ht="409.5">
      <c r="A1536" s="7" t="s">
        <v>9427</v>
      </c>
      <c r="B1536" s="7" t="s">
        <v>12130</v>
      </c>
      <c r="C1536" s="7" t="s">
        <v>9570</v>
      </c>
      <c r="D1536" s="7" t="s">
        <v>12131</v>
      </c>
      <c r="E1536" s="7" t="s">
        <v>1437</v>
      </c>
      <c r="F1536" s="6"/>
      <c r="G1536" s="6"/>
    </row>
    <row r="1537" spans="1:7" ht="135">
      <c r="A1537" s="7" t="s">
        <v>9427</v>
      </c>
      <c r="B1537" s="7" t="s">
        <v>12132</v>
      </c>
      <c r="C1537" s="7" t="s">
        <v>12133</v>
      </c>
      <c r="D1537" s="7" t="s">
        <v>12134</v>
      </c>
      <c r="E1537" s="7" t="s">
        <v>118</v>
      </c>
      <c r="F1537" s="6"/>
      <c r="G1537" s="6"/>
    </row>
    <row r="1538" spans="1:7" ht="409.5">
      <c r="A1538" s="7" t="s">
        <v>9427</v>
      </c>
      <c r="B1538" s="7" t="s">
        <v>12135</v>
      </c>
      <c r="C1538" s="7" t="s">
        <v>12136</v>
      </c>
      <c r="D1538" s="7" t="s">
        <v>10433</v>
      </c>
      <c r="E1538" s="7" t="s">
        <v>12137</v>
      </c>
      <c r="F1538" s="6"/>
      <c r="G1538" s="6"/>
    </row>
    <row r="1539" spans="1:7" ht="409.5">
      <c r="A1539" s="7" t="s">
        <v>9427</v>
      </c>
      <c r="B1539" s="7" t="s">
        <v>12138</v>
      </c>
      <c r="C1539" s="7" t="s">
        <v>12139</v>
      </c>
      <c r="D1539" s="7" t="s">
        <v>10433</v>
      </c>
      <c r="E1539" s="7" t="s">
        <v>1437</v>
      </c>
      <c r="F1539" s="6"/>
      <c r="G1539" s="6"/>
    </row>
    <row r="1540" spans="1:7" ht="135">
      <c r="A1540" s="7" t="s">
        <v>9427</v>
      </c>
      <c r="B1540" s="7" t="s">
        <v>12140</v>
      </c>
      <c r="C1540" s="7" t="s">
        <v>9639</v>
      </c>
      <c r="D1540" s="7" t="s">
        <v>12141</v>
      </c>
      <c r="E1540" s="7" t="s">
        <v>118</v>
      </c>
      <c r="F1540" s="6"/>
      <c r="G1540" s="6"/>
    </row>
    <row r="1541" spans="1:7" ht="120">
      <c r="A1541" s="7" t="s">
        <v>9427</v>
      </c>
      <c r="B1541" s="7" t="s">
        <v>12142</v>
      </c>
      <c r="C1541" s="7" t="s">
        <v>9717</v>
      </c>
      <c r="D1541" s="7" t="s">
        <v>12143</v>
      </c>
      <c r="E1541" s="7" t="s">
        <v>12144</v>
      </c>
      <c r="F1541" s="6"/>
      <c r="G1541" s="6"/>
    </row>
    <row r="1542" spans="1:7" ht="120">
      <c r="A1542" s="7" t="s">
        <v>9427</v>
      </c>
      <c r="B1542" s="7" t="s">
        <v>12145</v>
      </c>
      <c r="C1542" s="7" t="s">
        <v>9717</v>
      </c>
      <c r="D1542" s="7" t="s">
        <v>11336</v>
      </c>
      <c r="E1542" s="7" t="s">
        <v>12146</v>
      </c>
      <c r="F1542" s="6"/>
      <c r="G1542" s="6"/>
    </row>
    <row r="1543" spans="1:7" ht="390">
      <c r="A1543" s="7" t="s">
        <v>9427</v>
      </c>
      <c r="B1543" s="7" t="s">
        <v>12147</v>
      </c>
      <c r="C1543" s="7" t="s">
        <v>12148</v>
      </c>
      <c r="D1543" s="7" t="s">
        <v>12149</v>
      </c>
      <c r="E1543" s="7" t="s">
        <v>389</v>
      </c>
      <c r="F1543" s="6"/>
      <c r="G1543" s="6"/>
    </row>
    <row r="1544" spans="1:7" ht="135">
      <c r="A1544" s="7" t="s">
        <v>9427</v>
      </c>
      <c r="B1544" s="7" t="s">
        <v>12150</v>
      </c>
      <c r="C1544" s="7" t="s">
        <v>9777</v>
      </c>
      <c r="D1544" s="7" t="s">
        <v>12151</v>
      </c>
      <c r="E1544" s="7" t="s">
        <v>118</v>
      </c>
      <c r="F1544" s="6"/>
      <c r="G1544" s="6"/>
    </row>
    <row r="1545" spans="1:7" ht="180">
      <c r="A1545" s="7" t="s">
        <v>9427</v>
      </c>
      <c r="B1545" s="7" t="s">
        <v>12152</v>
      </c>
      <c r="C1545" s="7" t="s">
        <v>12153</v>
      </c>
      <c r="D1545" s="7" t="s">
        <v>12154</v>
      </c>
      <c r="E1545" s="7" t="s">
        <v>12155</v>
      </c>
      <c r="F1545" s="6"/>
      <c r="G1545" s="6"/>
    </row>
    <row r="1546" spans="1:7" ht="210">
      <c r="A1546" s="7" t="s">
        <v>9427</v>
      </c>
      <c r="B1546" s="7" t="s">
        <v>12156</v>
      </c>
      <c r="C1546" s="7" t="s">
        <v>12157</v>
      </c>
      <c r="D1546" s="7" t="s">
        <v>12158</v>
      </c>
      <c r="E1546" s="7" t="s">
        <v>12159</v>
      </c>
      <c r="F1546" s="6"/>
      <c r="G1546" s="6"/>
    </row>
    <row r="1547" spans="1:7" ht="165">
      <c r="A1547" s="7" t="s">
        <v>9427</v>
      </c>
      <c r="B1547" s="7" t="s">
        <v>12160</v>
      </c>
      <c r="C1547" s="7" t="s">
        <v>12161</v>
      </c>
      <c r="D1547" s="7" t="s">
        <v>12162</v>
      </c>
      <c r="E1547" s="7" t="s">
        <v>118</v>
      </c>
      <c r="F1547" s="6"/>
      <c r="G1547" s="6"/>
    </row>
    <row r="1548" spans="1:7" ht="409.5">
      <c r="A1548" s="7" t="s">
        <v>9427</v>
      </c>
      <c r="B1548" s="7" t="s">
        <v>12163</v>
      </c>
      <c r="C1548" s="7" t="s">
        <v>9805</v>
      </c>
      <c r="D1548" s="7" t="s">
        <v>12164</v>
      </c>
      <c r="E1548" s="7" t="s">
        <v>12165</v>
      </c>
      <c r="F1548" s="6"/>
      <c r="G1548" s="6"/>
    </row>
    <row r="1549" spans="1:7" ht="135">
      <c r="A1549" s="7" t="s">
        <v>9427</v>
      </c>
      <c r="B1549" s="7" t="s">
        <v>12166</v>
      </c>
      <c r="C1549" s="7" t="s">
        <v>9822</v>
      </c>
      <c r="D1549" s="7" t="s">
        <v>12167</v>
      </c>
      <c r="E1549" s="7" t="s">
        <v>118</v>
      </c>
      <c r="F1549" s="6"/>
      <c r="G1549" s="6"/>
    </row>
    <row r="1550" spans="1:7" ht="409.5">
      <c r="A1550" s="7" t="s">
        <v>9427</v>
      </c>
      <c r="B1550" s="7" t="s">
        <v>12168</v>
      </c>
      <c r="C1550" s="7" t="s">
        <v>12169</v>
      </c>
      <c r="D1550" s="7" t="s">
        <v>12170</v>
      </c>
      <c r="E1550" s="7" t="s">
        <v>1437</v>
      </c>
      <c r="F1550" s="6"/>
      <c r="G1550" s="6"/>
    </row>
    <row r="1551" spans="1:7" ht="409.5">
      <c r="A1551" s="7" t="s">
        <v>9427</v>
      </c>
      <c r="B1551" s="7" t="s">
        <v>12171</v>
      </c>
      <c r="C1551" s="7" t="s">
        <v>12172</v>
      </c>
      <c r="D1551" s="7" t="s">
        <v>12173</v>
      </c>
      <c r="E1551" s="7" t="s">
        <v>1437</v>
      </c>
      <c r="F1551" s="6"/>
      <c r="G1551" s="6"/>
    </row>
    <row r="1552" spans="1:7" ht="409.5">
      <c r="A1552" s="7" t="s">
        <v>9427</v>
      </c>
      <c r="B1552" s="7" t="s">
        <v>12174</v>
      </c>
      <c r="C1552" s="7" t="s">
        <v>12175</v>
      </c>
      <c r="D1552" s="7" t="s">
        <v>12176</v>
      </c>
      <c r="E1552" s="7" t="s">
        <v>1437</v>
      </c>
      <c r="F1552" s="6"/>
      <c r="G1552" s="6"/>
    </row>
    <row r="1553" spans="1:7" ht="409.5">
      <c r="A1553" s="7" t="s">
        <v>9427</v>
      </c>
      <c r="B1553" s="7" t="s">
        <v>12177</v>
      </c>
      <c r="C1553" s="7" t="s">
        <v>12178</v>
      </c>
      <c r="D1553" s="7" t="s">
        <v>10693</v>
      </c>
      <c r="E1553" s="7" t="s">
        <v>1437</v>
      </c>
      <c r="F1553" s="6"/>
      <c r="G1553" s="6"/>
    </row>
    <row r="1554" spans="1:7" ht="409.5">
      <c r="A1554" s="7" t="s">
        <v>9427</v>
      </c>
      <c r="B1554" s="7" t="s">
        <v>12179</v>
      </c>
      <c r="C1554" s="7" t="s">
        <v>12180</v>
      </c>
      <c r="D1554" s="7" t="s">
        <v>10515</v>
      </c>
      <c r="E1554" s="7" t="s">
        <v>1437</v>
      </c>
      <c r="F1554" s="6"/>
      <c r="G1554" s="6"/>
    </row>
    <row r="1555" spans="1:7" ht="409.5">
      <c r="A1555" s="7" t="s">
        <v>9427</v>
      </c>
      <c r="B1555" s="7" t="s">
        <v>12181</v>
      </c>
      <c r="C1555" s="7" t="s">
        <v>12182</v>
      </c>
      <c r="D1555" s="7" t="s">
        <v>12183</v>
      </c>
      <c r="E1555" s="7" t="s">
        <v>1437</v>
      </c>
      <c r="F1555" s="6"/>
      <c r="G1555" s="6"/>
    </row>
    <row r="1556" spans="1:7" ht="405">
      <c r="A1556" s="7" t="s">
        <v>9427</v>
      </c>
      <c r="B1556" s="7" t="s">
        <v>12184</v>
      </c>
      <c r="C1556" s="7" t="s">
        <v>12185</v>
      </c>
      <c r="D1556" s="7" t="s">
        <v>12186</v>
      </c>
      <c r="E1556" s="7" t="s">
        <v>12187</v>
      </c>
      <c r="F1556" s="6"/>
      <c r="G1556" s="6"/>
    </row>
    <row r="1557" spans="1:7" ht="409.5">
      <c r="A1557" s="7" t="s">
        <v>9427</v>
      </c>
      <c r="B1557" s="7" t="s">
        <v>12188</v>
      </c>
      <c r="C1557" s="7" t="s">
        <v>12189</v>
      </c>
      <c r="D1557" s="7" t="s">
        <v>10620</v>
      </c>
      <c r="E1557" s="7" t="s">
        <v>1437</v>
      </c>
      <c r="F1557" s="6"/>
      <c r="G1557" s="6"/>
    </row>
    <row r="1558" spans="1:7" ht="135">
      <c r="A1558" s="7" t="s">
        <v>9427</v>
      </c>
      <c r="B1558" s="7" t="s">
        <v>12190</v>
      </c>
      <c r="C1558" s="7" t="s">
        <v>12191</v>
      </c>
      <c r="D1558" s="7" t="s">
        <v>12192</v>
      </c>
      <c r="E1558" s="7" t="s">
        <v>118</v>
      </c>
      <c r="F1558" s="6"/>
      <c r="G1558" s="6"/>
    </row>
    <row r="1559" spans="1:7" ht="409.5">
      <c r="A1559" s="7" t="s">
        <v>9427</v>
      </c>
      <c r="B1559" s="7" t="s">
        <v>12193</v>
      </c>
      <c r="C1559" s="7" t="s">
        <v>12194</v>
      </c>
      <c r="D1559" s="7" t="s">
        <v>10826</v>
      </c>
      <c r="E1559" s="7" t="s">
        <v>1437</v>
      </c>
      <c r="F1559" s="6"/>
      <c r="G1559" s="6"/>
    </row>
    <row r="1560" spans="1:7" ht="409.5">
      <c r="A1560" s="7" t="s">
        <v>9427</v>
      </c>
      <c r="B1560" s="7" t="s">
        <v>12195</v>
      </c>
      <c r="C1560" s="7" t="s">
        <v>9469</v>
      </c>
      <c r="D1560" s="7" t="s">
        <v>12196</v>
      </c>
      <c r="E1560" s="7" t="s">
        <v>12197</v>
      </c>
      <c r="F1560" s="6"/>
      <c r="G1560" s="6"/>
    </row>
    <row r="1561" spans="1:7" ht="409.5">
      <c r="A1561" s="7" t="s">
        <v>9427</v>
      </c>
      <c r="B1561" s="7" t="s">
        <v>12198</v>
      </c>
      <c r="C1561" s="7" t="s">
        <v>9469</v>
      </c>
      <c r="D1561" s="7" t="s">
        <v>12199</v>
      </c>
      <c r="E1561" s="7" t="s">
        <v>12197</v>
      </c>
      <c r="F1561" s="6"/>
      <c r="G1561" s="6"/>
    </row>
    <row r="1562" spans="1:7" ht="409.5">
      <c r="A1562" s="7" t="s">
        <v>9427</v>
      </c>
      <c r="B1562" s="7" t="s">
        <v>12200</v>
      </c>
      <c r="C1562" s="7" t="s">
        <v>12201</v>
      </c>
      <c r="D1562" s="7" t="s">
        <v>10433</v>
      </c>
      <c r="E1562" s="7" t="s">
        <v>12202</v>
      </c>
      <c r="F1562" s="6"/>
      <c r="G1562" s="6"/>
    </row>
    <row r="1563" spans="1:7" ht="135">
      <c r="A1563" s="7" t="s">
        <v>9427</v>
      </c>
      <c r="B1563" s="7" t="s">
        <v>12203</v>
      </c>
      <c r="C1563" s="7" t="s">
        <v>9848</v>
      </c>
      <c r="D1563" s="7" t="s">
        <v>12204</v>
      </c>
      <c r="E1563" s="7" t="s">
        <v>118</v>
      </c>
      <c r="F1563" s="6"/>
      <c r="G1563" s="6"/>
    </row>
    <row r="1564" spans="1:7" ht="150">
      <c r="A1564" s="7" t="s">
        <v>9427</v>
      </c>
      <c r="B1564" s="7" t="s">
        <v>12205</v>
      </c>
      <c r="C1564" s="7" t="s">
        <v>12206</v>
      </c>
      <c r="D1564" s="7" t="s">
        <v>12207</v>
      </c>
      <c r="E1564" s="7" t="s">
        <v>118</v>
      </c>
      <c r="F1564" s="6"/>
      <c r="G1564" s="6"/>
    </row>
    <row r="1565" spans="1:7" ht="315">
      <c r="A1565" s="7" t="s">
        <v>9427</v>
      </c>
      <c r="B1565" s="7" t="s">
        <v>12208</v>
      </c>
      <c r="C1565" s="7" t="s">
        <v>9871</v>
      </c>
      <c r="D1565" s="7" t="s">
        <v>10942</v>
      </c>
      <c r="E1565" s="7" t="s">
        <v>12209</v>
      </c>
      <c r="F1565" s="6"/>
      <c r="G1565" s="6"/>
    </row>
    <row r="1566" spans="1:7" ht="390">
      <c r="A1566" s="7" t="s">
        <v>9427</v>
      </c>
      <c r="B1566" s="7" t="s">
        <v>12210</v>
      </c>
      <c r="C1566" s="7" t="s">
        <v>9478</v>
      </c>
      <c r="D1566" s="7" t="s">
        <v>12211</v>
      </c>
      <c r="E1566" s="7" t="s">
        <v>389</v>
      </c>
      <c r="F1566" s="6"/>
      <c r="G1566" s="6"/>
    </row>
    <row r="1567" spans="1:7" ht="135">
      <c r="A1567" s="7" t="s">
        <v>9427</v>
      </c>
      <c r="B1567" s="7" t="s">
        <v>12212</v>
      </c>
      <c r="C1567" s="7" t="s">
        <v>9949</v>
      </c>
      <c r="D1567" s="7" t="s">
        <v>10647</v>
      </c>
      <c r="E1567" s="7" t="s">
        <v>118</v>
      </c>
      <c r="F1567" s="6"/>
      <c r="G1567" s="6"/>
    </row>
    <row r="1568" spans="1:7" ht="409.5">
      <c r="A1568" s="7" t="s">
        <v>9427</v>
      </c>
      <c r="B1568" s="7" t="s">
        <v>12213</v>
      </c>
      <c r="C1568" s="7" t="s">
        <v>12214</v>
      </c>
      <c r="D1568" s="7" t="s">
        <v>10433</v>
      </c>
      <c r="E1568" s="7" t="s">
        <v>12215</v>
      </c>
      <c r="F1568" s="6"/>
      <c r="G1568" s="6"/>
    </row>
    <row r="1569" spans="1:7" ht="409.5">
      <c r="A1569" s="7" t="s">
        <v>9427</v>
      </c>
      <c r="B1569" s="7" t="s">
        <v>12216</v>
      </c>
      <c r="C1569" s="7" t="s">
        <v>9495</v>
      </c>
      <c r="D1569" s="7" t="s">
        <v>12217</v>
      </c>
      <c r="E1569" s="7" t="s">
        <v>12070</v>
      </c>
      <c r="F1569" s="6"/>
      <c r="G1569" s="6"/>
    </row>
    <row r="1570" spans="1:7" ht="180">
      <c r="A1570" s="7" t="s">
        <v>9427</v>
      </c>
      <c r="B1570" s="7" t="s">
        <v>12218</v>
      </c>
      <c r="C1570" s="7" t="s">
        <v>12219</v>
      </c>
      <c r="D1570" s="7" t="s">
        <v>12220</v>
      </c>
      <c r="E1570" s="7" t="s">
        <v>118</v>
      </c>
      <c r="F1570" s="6"/>
      <c r="G1570" s="6"/>
    </row>
    <row r="1571" spans="1:7" ht="315">
      <c r="A1571" s="7" t="s">
        <v>9427</v>
      </c>
      <c r="B1571" s="7" t="s">
        <v>12221</v>
      </c>
      <c r="C1571" s="7" t="s">
        <v>9507</v>
      </c>
      <c r="D1571" s="7" t="s">
        <v>10433</v>
      </c>
      <c r="E1571" s="7" t="s">
        <v>226</v>
      </c>
      <c r="F1571" s="6"/>
      <c r="G1571" s="6"/>
    </row>
    <row r="1572" spans="1:7" ht="120">
      <c r="A1572" s="7" t="s">
        <v>8623</v>
      </c>
      <c r="B1572" s="7" t="s">
        <v>12222</v>
      </c>
      <c r="C1572" s="7" t="s">
        <v>10020</v>
      </c>
      <c r="D1572" s="7"/>
      <c r="E1572" s="7" t="s">
        <v>1071</v>
      </c>
      <c r="F1572" s="6"/>
      <c r="G1572" s="6"/>
    </row>
    <row r="1573" spans="1:7" ht="135">
      <c r="A1573" s="7" t="s">
        <v>8623</v>
      </c>
      <c r="B1573" s="7" t="s">
        <v>12223</v>
      </c>
      <c r="C1573" s="7" t="s">
        <v>9044</v>
      </c>
      <c r="D1573" s="7" t="s">
        <v>9902</v>
      </c>
      <c r="E1573" s="7" t="s">
        <v>118</v>
      </c>
      <c r="F1573" s="6"/>
      <c r="G1573" s="6"/>
    </row>
    <row r="1574" spans="1:7" ht="240">
      <c r="A1574" s="7" t="s">
        <v>8623</v>
      </c>
      <c r="B1574" s="7" t="s">
        <v>12224</v>
      </c>
      <c r="C1574" s="7" t="s">
        <v>9274</v>
      </c>
      <c r="D1574" s="7"/>
      <c r="E1574" s="7" t="s">
        <v>7294</v>
      </c>
      <c r="F1574" s="6"/>
      <c r="G1574" s="6"/>
    </row>
    <row r="1575" spans="1:7" ht="240">
      <c r="A1575" s="7" t="s">
        <v>8623</v>
      </c>
      <c r="B1575" s="7" t="s">
        <v>12225</v>
      </c>
      <c r="C1575" s="7" t="s">
        <v>12226</v>
      </c>
      <c r="D1575" s="7"/>
      <c r="E1575" s="7" t="s">
        <v>12227</v>
      </c>
      <c r="F1575" s="6"/>
      <c r="G1575" s="6"/>
    </row>
    <row r="1576" spans="1:7" ht="195">
      <c r="A1576" s="7" t="s">
        <v>8623</v>
      </c>
      <c r="B1576" s="7" t="s">
        <v>12228</v>
      </c>
      <c r="C1576" s="7" t="s">
        <v>12229</v>
      </c>
      <c r="D1576" s="7" t="s">
        <v>11737</v>
      </c>
      <c r="E1576" s="7" t="s">
        <v>118</v>
      </c>
      <c r="F1576" s="6"/>
      <c r="G1576" s="6"/>
    </row>
    <row r="1577" spans="1:7" ht="255">
      <c r="A1577" s="7" t="s">
        <v>9427</v>
      </c>
      <c r="B1577" s="7" t="s">
        <v>12230</v>
      </c>
      <c r="C1577" s="7" t="s">
        <v>9432</v>
      </c>
      <c r="D1577" s="7" t="s">
        <v>10433</v>
      </c>
      <c r="E1577" s="7" t="s">
        <v>12231</v>
      </c>
      <c r="F1577" s="6"/>
      <c r="G1577" s="6"/>
    </row>
    <row r="1578" spans="1:7" ht="315">
      <c r="A1578" s="7" t="s">
        <v>9427</v>
      </c>
      <c r="B1578" s="7" t="s">
        <v>12232</v>
      </c>
      <c r="C1578" s="7" t="s">
        <v>10013</v>
      </c>
      <c r="D1578" s="7" t="s">
        <v>12233</v>
      </c>
      <c r="E1578" s="7" t="s">
        <v>258</v>
      </c>
      <c r="F1578" s="6"/>
      <c r="G1578" s="6"/>
    </row>
    <row r="1579" spans="1:7" ht="135">
      <c r="A1579" s="7" t="s">
        <v>9427</v>
      </c>
      <c r="B1579" s="7" t="s">
        <v>12234</v>
      </c>
      <c r="C1579" s="7" t="s">
        <v>8678</v>
      </c>
      <c r="D1579" s="7" t="s">
        <v>12235</v>
      </c>
      <c r="E1579" s="7" t="s">
        <v>118</v>
      </c>
      <c r="F1579" s="6"/>
      <c r="G1579" s="6"/>
    </row>
    <row r="1580" spans="1:7" ht="240">
      <c r="A1580" s="7" t="s">
        <v>9427</v>
      </c>
      <c r="B1580" s="7" t="s">
        <v>12236</v>
      </c>
      <c r="C1580" s="7" t="s">
        <v>8942</v>
      </c>
      <c r="D1580" s="7" t="s">
        <v>10433</v>
      </c>
      <c r="E1580" s="7" t="s">
        <v>343</v>
      </c>
      <c r="F1580" s="6"/>
      <c r="G1580" s="6"/>
    </row>
    <row r="1581" spans="1:7" ht="165">
      <c r="A1581" s="7" t="s">
        <v>9427</v>
      </c>
      <c r="B1581" s="7" t="s">
        <v>12237</v>
      </c>
      <c r="C1581" s="7" t="s">
        <v>9429</v>
      </c>
      <c r="D1581" s="7" t="s">
        <v>12238</v>
      </c>
      <c r="E1581" s="7" t="s">
        <v>241</v>
      </c>
      <c r="F1581" s="6"/>
      <c r="G1581" s="6"/>
    </row>
    <row r="1582" spans="1:7" ht="165">
      <c r="A1582" s="7" t="s">
        <v>9427</v>
      </c>
      <c r="B1582" s="7" t="s">
        <v>12239</v>
      </c>
      <c r="C1582" s="7" t="s">
        <v>9429</v>
      </c>
      <c r="D1582" s="7" t="s">
        <v>12240</v>
      </c>
      <c r="E1582" s="7" t="s">
        <v>241</v>
      </c>
      <c r="F1582" s="6"/>
      <c r="G1582" s="6"/>
    </row>
    <row r="1583" spans="1:7" ht="240">
      <c r="A1583" s="7" t="s">
        <v>9427</v>
      </c>
      <c r="B1583" s="7" t="s">
        <v>12241</v>
      </c>
      <c r="C1583" s="7" t="s">
        <v>8876</v>
      </c>
      <c r="D1583" s="7" t="s">
        <v>12242</v>
      </c>
      <c r="E1583" s="7" t="s">
        <v>12243</v>
      </c>
      <c r="F1583" s="6"/>
      <c r="G1583" s="6"/>
    </row>
    <row r="1584" spans="1:7" ht="120">
      <c r="A1584" s="7" t="s">
        <v>9427</v>
      </c>
      <c r="B1584" s="7" t="s">
        <v>12244</v>
      </c>
      <c r="C1584" s="7" t="s">
        <v>9119</v>
      </c>
      <c r="D1584" s="7" t="s">
        <v>12245</v>
      </c>
      <c r="E1584" s="7" t="s">
        <v>1347</v>
      </c>
      <c r="F1584" s="6"/>
      <c r="G1584" s="6"/>
    </row>
    <row r="1585" spans="1:7" ht="120">
      <c r="A1585" s="7" t="s">
        <v>9427</v>
      </c>
      <c r="B1585" s="7" t="s">
        <v>12246</v>
      </c>
      <c r="C1585" s="7" t="s">
        <v>9119</v>
      </c>
      <c r="D1585" s="7" t="s">
        <v>10433</v>
      </c>
      <c r="E1585" s="7" t="s">
        <v>1347</v>
      </c>
      <c r="F1585" s="6"/>
      <c r="G1585" s="6"/>
    </row>
    <row r="1586" spans="1:7" ht="120">
      <c r="A1586" s="7" t="s">
        <v>9427</v>
      </c>
      <c r="B1586" s="7" t="s">
        <v>12247</v>
      </c>
      <c r="C1586" s="7" t="s">
        <v>9513</v>
      </c>
      <c r="D1586" s="7" t="s">
        <v>10433</v>
      </c>
      <c r="E1586" s="7" t="s">
        <v>1347</v>
      </c>
      <c r="F1586" s="6"/>
      <c r="G1586" s="6"/>
    </row>
    <row r="1587" spans="1:7" ht="135">
      <c r="A1587" s="7" t="s">
        <v>9427</v>
      </c>
      <c r="B1587" s="7" t="s">
        <v>12248</v>
      </c>
      <c r="C1587" s="7" t="s">
        <v>12249</v>
      </c>
      <c r="D1587" s="7" t="s">
        <v>10433</v>
      </c>
      <c r="E1587" s="7" t="s">
        <v>118</v>
      </c>
      <c r="F1587" s="6"/>
      <c r="G1587" s="6"/>
    </row>
    <row r="1588" spans="1:7" ht="135">
      <c r="A1588" s="7" t="s">
        <v>9427</v>
      </c>
      <c r="B1588" s="7" t="s">
        <v>12250</v>
      </c>
      <c r="C1588" s="7" t="s">
        <v>12251</v>
      </c>
      <c r="D1588" s="7" t="s">
        <v>10433</v>
      </c>
      <c r="E1588" s="7" t="s">
        <v>118</v>
      </c>
      <c r="F1588" s="6"/>
      <c r="G1588" s="6"/>
    </row>
    <row r="1589" spans="1:7" ht="135">
      <c r="A1589" s="7" t="s">
        <v>9427</v>
      </c>
      <c r="B1589" s="7" t="s">
        <v>12252</v>
      </c>
      <c r="C1589" s="7" t="s">
        <v>12253</v>
      </c>
      <c r="D1589" s="7" t="s">
        <v>12254</v>
      </c>
      <c r="E1589" s="7" t="s">
        <v>118</v>
      </c>
      <c r="F1589" s="6"/>
      <c r="G1589" s="6"/>
    </row>
    <row r="1590" spans="1:7" ht="120">
      <c r="A1590" s="7" t="s">
        <v>9427</v>
      </c>
      <c r="B1590" s="7" t="s">
        <v>12255</v>
      </c>
      <c r="C1590" s="7" t="s">
        <v>10018</v>
      </c>
      <c r="D1590" s="7" t="s">
        <v>12256</v>
      </c>
      <c r="E1590" s="7" t="s">
        <v>2383</v>
      </c>
      <c r="F1590" s="6"/>
      <c r="G1590" s="6"/>
    </row>
    <row r="1591" spans="1:7" ht="120">
      <c r="A1591" s="7" t="s">
        <v>9427</v>
      </c>
      <c r="B1591" s="7" t="s">
        <v>12257</v>
      </c>
      <c r="C1591" s="7" t="s">
        <v>10018</v>
      </c>
      <c r="D1591" s="7" t="s">
        <v>12258</v>
      </c>
      <c r="E1591" s="7" t="s">
        <v>2383</v>
      </c>
      <c r="F1591" s="6"/>
      <c r="G1591" s="6"/>
    </row>
    <row r="1592" spans="1:7" ht="120">
      <c r="A1592" s="7" t="s">
        <v>9427</v>
      </c>
      <c r="B1592" s="7" t="s">
        <v>12259</v>
      </c>
      <c r="C1592" s="7" t="s">
        <v>10018</v>
      </c>
      <c r="D1592" s="7" t="s">
        <v>11372</v>
      </c>
      <c r="E1592" s="7" t="s">
        <v>2383</v>
      </c>
      <c r="F1592" s="6"/>
      <c r="G1592" s="6"/>
    </row>
    <row r="1593" spans="1:7" ht="120">
      <c r="A1593" s="7" t="s">
        <v>9427</v>
      </c>
      <c r="B1593" s="7" t="s">
        <v>12260</v>
      </c>
      <c r="C1593" s="7" t="s">
        <v>10020</v>
      </c>
      <c r="D1593" s="7" t="s">
        <v>12261</v>
      </c>
      <c r="E1593" s="7" t="s">
        <v>1071</v>
      </c>
      <c r="F1593" s="6"/>
      <c r="G1593" s="6"/>
    </row>
    <row r="1594" spans="1:7" ht="120">
      <c r="A1594" s="7" t="s">
        <v>9427</v>
      </c>
      <c r="B1594" s="7" t="s">
        <v>12262</v>
      </c>
      <c r="C1594" s="7" t="s">
        <v>10020</v>
      </c>
      <c r="D1594" s="7" t="s">
        <v>12263</v>
      </c>
      <c r="E1594" s="7" t="s">
        <v>1347</v>
      </c>
      <c r="F1594" s="6"/>
      <c r="G1594" s="6"/>
    </row>
    <row r="1595" spans="1:7" ht="120">
      <c r="A1595" s="7" t="s">
        <v>9427</v>
      </c>
      <c r="B1595" s="7" t="s">
        <v>12264</v>
      </c>
      <c r="C1595" s="7" t="s">
        <v>10020</v>
      </c>
      <c r="D1595" s="7" t="s">
        <v>12265</v>
      </c>
      <c r="E1595" s="7" t="s">
        <v>12266</v>
      </c>
      <c r="F1595" s="6"/>
      <c r="G1595" s="6"/>
    </row>
    <row r="1596" spans="1:7" ht="120">
      <c r="A1596" s="7" t="s">
        <v>9427</v>
      </c>
      <c r="B1596" s="7" t="s">
        <v>12267</v>
      </c>
      <c r="C1596" s="7" t="s">
        <v>10020</v>
      </c>
      <c r="D1596" s="7" t="s">
        <v>10433</v>
      </c>
      <c r="E1596" s="7" t="s">
        <v>1347</v>
      </c>
      <c r="F1596" s="6"/>
      <c r="G1596" s="6"/>
    </row>
    <row r="1597" spans="1:7" ht="135">
      <c r="A1597" s="7" t="s">
        <v>9427</v>
      </c>
      <c r="B1597" s="7" t="s">
        <v>12268</v>
      </c>
      <c r="C1597" s="7" t="s">
        <v>9755</v>
      </c>
      <c r="D1597" s="7" t="s">
        <v>10433</v>
      </c>
      <c r="E1597" s="7" t="s">
        <v>118</v>
      </c>
      <c r="F1597" s="6"/>
      <c r="G1597" s="6"/>
    </row>
    <row r="1598" spans="1:7" ht="135">
      <c r="A1598" s="7" t="s">
        <v>9427</v>
      </c>
      <c r="B1598" s="7" t="s">
        <v>12269</v>
      </c>
      <c r="C1598" s="7" t="s">
        <v>12270</v>
      </c>
      <c r="D1598" s="7" t="s">
        <v>10711</v>
      </c>
      <c r="E1598" s="7" t="s">
        <v>118</v>
      </c>
      <c r="F1598" s="6"/>
      <c r="G1598" s="6"/>
    </row>
    <row r="1599" spans="1:7" ht="165">
      <c r="A1599" s="7" t="s">
        <v>9427</v>
      </c>
      <c r="B1599" s="7" t="s">
        <v>12271</v>
      </c>
      <c r="C1599" s="7" t="s">
        <v>9223</v>
      </c>
      <c r="D1599" s="7" t="s">
        <v>12272</v>
      </c>
      <c r="E1599" s="7" t="s">
        <v>361</v>
      </c>
      <c r="F1599" s="6"/>
      <c r="G1599" s="6"/>
    </row>
    <row r="1600" spans="1:7" ht="165">
      <c r="A1600" s="7" t="s">
        <v>9427</v>
      </c>
      <c r="B1600" s="7" t="s">
        <v>12273</v>
      </c>
      <c r="C1600" s="7" t="s">
        <v>10023</v>
      </c>
      <c r="D1600" s="7" t="s">
        <v>12274</v>
      </c>
      <c r="E1600" s="7" t="s">
        <v>361</v>
      </c>
      <c r="F1600" s="6"/>
      <c r="G1600" s="6"/>
    </row>
    <row r="1601" spans="1:7" ht="165">
      <c r="A1601" s="7" t="s">
        <v>9427</v>
      </c>
      <c r="B1601" s="7" t="s">
        <v>12275</v>
      </c>
      <c r="C1601" s="7" t="s">
        <v>10023</v>
      </c>
      <c r="D1601" s="7" t="s">
        <v>12276</v>
      </c>
      <c r="E1601" s="7" t="s">
        <v>361</v>
      </c>
      <c r="F1601" s="6"/>
      <c r="G1601" s="6"/>
    </row>
    <row r="1602" spans="1:7" ht="135">
      <c r="A1602" s="7" t="s">
        <v>9427</v>
      </c>
      <c r="B1602" s="7" t="s">
        <v>12277</v>
      </c>
      <c r="C1602" s="7" t="s">
        <v>12278</v>
      </c>
      <c r="D1602" s="7" t="s">
        <v>11422</v>
      </c>
      <c r="E1602" s="7" t="s">
        <v>118</v>
      </c>
      <c r="F1602" s="6"/>
      <c r="G1602" s="6"/>
    </row>
    <row r="1603" spans="1:7" ht="255">
      <c r="A1603" s="7" t="s">
        <v>9427</v>
      </c>
      <c r="B1603" s="7" t="s">
        <v>12279</v>
      </c>
      <c r="C1603" s="7" t="s">
        <v>9432</v>
      </c>
      <c r="D1603" s="7" t="s">
        <v>12280</v>
      </c>
      <c r="E1603" s="7" t="s">
        <v>415</v>
      </c>
      <c r="F1603" s="6"/>
      <c r="G1603" s="6"/>
    </row>
    <row r="1604" spans="1:7" ht="135">
      <c r="A1604" s="7" t="s">
        <v>9427</v>
      </c>
      <c r="B1604" s="7" t="s">
        <v>12281</v>
      </c>
      <c r="C1604" s="7" t="s">
        <v>10335</v>
      </c>
      <c r="D1604" s="7" t="s">
        <v>10433</v>
      </c>
      <c r="E1604" s="7" t="s">
        <v>118</v>
      </c>
      <c r="F1604" s="6"/>
      <c r="G1604" s="6"/>
    </row>
    <row r="1605" spans="1:7" ht="135">
      <c r="A1605" s="7" t="s">
        <v>9427</v>
      </c>
      <c r="B1605" s="7" t="s">
        <v>12282</v>
      </c>
      <c r="C1605" s="7" t="s">
        <v>12283</v>
      </c>
      <c r="D1605" s="7" t="s">
        <v>10433</v>
      </c>
      <c r="E1605" s="7" t="s">
        <v>118</v>
      </c>
      <c r="F1605" s="6"/>
      <c r="G1605" s="6"/>
    </row>
    <row r="1606" spans="1:7" ht="150">
      <c r="A1606" s="7" t="s">
        <v>9427</v>
      </c>
      <c r="B1606" s="7" t="s">
        <v>12284</v>
      </c>
      <c r="C1606" s="7" t="s">
        <v>12285</v>
      </c>
      <c r="D1606" s="7" t="s">
        <v>12286</v>
      </c>
      <c r="E1606" s="7" t="s">
        <v>118</v>
      </c>
      <c r="F1606" s="6"/>
      <c r="G1606" s="6"/>
    </row>
    <row r="1607" spans="1:7" ht="150">
      <c r="A1607" s="7" t="s">
        <v>9427</v>
      </c>
      <c r="B1607" s="7" t="s">
        <v>12287</v>
      </c>
      <c r="C1607" s="7" t="s">
        <v>12285</v>
      </c>
      <c r="D1607" s="7" t="s">
        <v>10599</v>
      </c>
      <c r="E1607" s="7" t="s">
        <v>118</v>
      </c>
      <c r="F1607" s="6"/>
      <c r="G1607" s="6"/>
    </row>
    <row r="1608" spans="1:7" ht="150">
      <c r="A1608" s="7" t="s">
        <v>9427</v>
      </c>
      <c r="B1608" s="7" t="s">
        <v>12288</v>
      </c>
      <c r="C1608" s="7" t="s">
        <v>12285</v>
      </c>
      <c r="D1608" s="7" t="s">
        <v>12289</v>
      </c>
      <c r="E1608" s="7" t="s">
        <v>118</v>
      </c>
      <c r="F1608" s="6"/>
      <c r="G1608" s="6"/>
    </row>
    <row r="1609" spans="1:7" ht="150">
      <c r="A1609" s="7" t="s">
        <v>9427</v>
      </c>
      <c r="B1609" s="7" t="s">
        <v>12290</v>
      </c>
      <c r="C1609" s="7" t="s">
        <v>12285</v>
      </c>
      <c r="D1609" s="7" t="s">
        <v>12291</v>
      </c>
      <c r="E1609" s="7" t="s">
        <v>118</v>
      </c>
      <c r="F1609" s="6"/>
      <c r="G1609" s="6"/>
    </row>
    <row r="1610" spans="1:7" ht="135">
      <c r="A1610" s="7" t="s">
        <v>9427</v>
      </c>
      <c r="B1610" s="7" t="s">
        <v>12292</v>
      </c>
      <c r="C1610" s="7" t="s">
        <v>9501</v>
      </c>
      <c r="D1610" s="7" t="s">
        <v>12293</v>
      </c>
      <c r="E1610" s="7" t="s">
        <v>2099</v>
      </c>
      <c r="F1610" s="6"/>
      <c r="G1610" s="6"/>
    </row>
    <row r="1611" spans="1:7" ht="195">
      <c r="A1611" s="7" t="s">
        <v>9427</v>
      </c>
      <c r="B1611" s="7" t="s">
        <v>12294</v>
      </c>
      <c r="C1611" s="7" t="s">
        <v>9321</v>
      </c>
      <c r="D1611" s="7" t="s">
        <v>12295</v>
      </c>
      <c r="E1611" s="7" t="s">
        <v>2101</v>
      </c>
      <c r="F1611" s="6"/>
      <c r="G1611" s="6"/>
    </row>
    <row r="1612" spans="1:7" ht="240">
      <c r="A1612" s="7" t="s">
        <v>8623</v>
      </c>
      <c r="B1612" s="7" t="s">
        <v>12296</v>
      </c>
      <c r="C1612" s="7" t="s">
        <v>10329</v>
      </c>
      <c r="D1612" s="7" t="s">
        <v>12297</v>
      </c>
      <c r="E1612" s="7" t="s">
        <v>301</v>
      </c>
      <c r="F1612" s="6"/>
      <c r="G1612" s="6"/>
    </row>
    <row r="1613" spans="1:7" ht="240">
      <c r="A1613" s="7" t="s">
        <v>8623</v>
      </c>
      <c r="B1613" s="7" t="s">
        <v>12298</v>
      </c>
      <c r="C1613" s="7" t="s">
        <v>12299</v>
      </c>
      <c r="D1613" s="7" t="s">
        <v>12300</v>
      </c>
      <c r="E1613" s="7" t="s">
        <v>12301</v>
      </c>
      <c r="F1613" s="6"/>
      <c r="G1613" s="6"/>
    </row>
    <row r="1614" spans="1:7" ht="165">
      <c r="A1614" s="7" t="s">
        <v>8623</v>
      </c>
      <c r="B1614" s="7" t="s">
        <v>12302</v>
      </c>
      <c r="C1614" s="7" t="s">
        <v>9360</v>
      </c>
      <c r="D1614" s="7"/>
      <c r="E1614" s="7" t="s">
        <v>118</v>
      </c>
      <c r="F1614" s="6"/>
      <c r="G1614" s="6"/>
    </row>
    <row r="1615" spans="1:7" ht="165">
      <c r="A1615" s="7" t="s">
        <v>8623</v>
      </c>
      <c r="B1615" s="7" t="s">
        <v>12303</v>
      </c>
      <c r="C1615" s="7" t="s">
        <v>9280</v>
      </c>
      <c r="D1615" s="7"/>
      <c r="E1615" s="7" t="s">
        <v>118</v>
      </c>
      <c r="F1615" s="6"/>
      <c r="G1615" s="6"/>
    </row>
    <row r="1616" spans="1:7" ht="195">
      <c r="A1616" s="7" t="s">
        <v>8623</v>
      </c>
      <c r="B1616" s="7" t="s">
        <v>12304</v>
      </c>
      <c r="C1616" s="7" t="s">
        <v>12305</v>
      </c>
      <c r="D1616" s="7"/>
      <c r="E1616" s="7" t="s">
        <v>118</v>
      </c>
      <c r="F1616" s="6"/>
      <c r="G1616" s="6"/>
    </row>
    <row r="1617" spans="1:7" ht="195">
      <c r="A1617" s="7" t="s">
        <v>8623</v>
      </c>
      <c r="B1617" s="7" t="s">
        <v>12306</v>
      </c>
      <c r="C1617" s="7" t="s">
        <v>12305</v>
      </c>
      <c r="D1617" s="7"/>
      <c r="E1617" s="7" t="s">
        <v>118</v>
      </c>
      <c r="F1617" s="6"/>
      <c r="G1617" s="6"/>
    </row>
    <row r="1618" spans="1:7" ht="150">
      <c r="A1618" s="7" t="s">
        <v>8623</v>
      </c>
      <c r="B1618" s="7" t="s">
        <v>12307</v>
      </c>
      <c r="C1618" s="7" t="s">
        <v>9223</v>
      </c>
      <c r="D1618" s="7"/>
      <c r="E1618" s="7" t="s">
        <v>118</v>
      </c>
      <c r="F1618" s="6"/>
      <c r="G1618" s="6"/>
    </row>
    <row r="1619" spans="1:7" ht="150">
      <c r="A1619" s="7" t="s">
        <v>8623</v>
      </c>
      <c r="B1619" s="7" t="s">
        <v>12308</v>
      </c>
      <c r="C1619" s="7" t="s">
        <v>9170</v>
      </c>
      <c r="D1619" s="7"/>
      <c r="E1619" s="7" t="s">
        <v>118</v>
      </c>
      <c r="F1619" s="6"/>
      <c r="G1619" s="6"/>
    </row>
    <row r="1620" spans="1:7" ht="150">
      <c r="A1620" s="7" t="s">
        <v>8623</v>
      </c>
      <c r="B1620" s="7" t="s">
        <v>12309</v>
      </c>
      <c r="C1620" s="7" t="s">
        <v>9223</v>
      </c>
      <c r="D1620" s="7"/>
      <c r="E1620" s="7" t="s">
        <v>118</v>
      </c>
      <c r="F1620" s="6"/>
      <c r="G1620" s="6"/>
    </row>
    <row r="1621" spans="1:7" ht="150">
      <c r="A1621" s="7" t="s">
        <v>8623</v>
      </c>
      <c r="B1621" s="7" t="s">
        <v>12310</v>
      </c>
      <c r="C1621" s="7" t="s">
        <v>9107</v>
      </c>
      <c r="D1621" s="7"/>
      <c r="E1621" s="7" t="s">
        <v>118</v>
      </c>
      <c r="F1621" s="6"/>
      <c r="G1621" s="6"/>
    </row>
    <row r="1622" spans="1:7" ht="195">
      <c r="A1622" s="7" t="s">
        <v>8623</v>
      </c>
      <c r="B1622" s="7" t="s">
        <v>12311</v>
      </c>
      <c r="C1622" s="7" t="s">
        <v>12312</v>
      </c>
      <c r="D1622" s="7"/>
      <c r="E1622" s="7" t="s">
        <v>118</v>
      </c>
      <c r="F1622" s="6"/>
      <c r="G1622" s="6"/>
    </row>
    <row r="1623" spans="1:7" ht="150">
      <c r="A1623" s="7" t="s">
        <v>8623</v>
      </c>
      <c r="B1623" s="7" t="s">
        <v>12313</v>
      </c>
      <c r="C1623" s="7" t="s">
        <v>9354</v>
      </c>
      <c r="D1623" s="7"/>
      <c r="E1623" s="7" t="s">
        <v>118</v>
      </c>
      <c r="F1623" s="6"/>
      <c r="G1623" s="6"/>
    </row>
    <row r="1624" spans="1:7" ht="150">
      <c r="A1624" s="7" t="s">
        <v>8623</v>
      </c>
      <c r="B1624" s="7" t="s">
        <v>12314</v>
      </c>
      <c r="C1624" s="7" t="s">
        <v>9185</v>
      </c>
      <c r="D1624" s="7"/>
      <c r="E1624" s="7" t="s">
        <v>118</v>
      </c>
      <c r="F1624" s="6"/>
      <c r="G1624" s="6"/>
    </row>
    <row r="1625" spans="1:7" ht="195">
      <c r="A1625" s="7" t="s">
        <v>8623</v>
      </c>
      <c r="B1625" s="7" t="s">
        <v>12315</v>
      </c>
      <c r="C1625" s="7" t="s">
        <v>12316</v>
      </c>
      <c r="D1625" s="7"/>
      <c r="E1625" s="7" t="s">
        <v>118</v>
      </c>
      <c r="F1625" s="6"/>
      <c r="G1625" s="6"/>
    </row>
    <row r="1626" spans="1:7" ht="135">
      <c r="A1626" s="7" t="s">
        <v>8623</v>
      </c>
      <c r="B1626" s="7" t="s">
        <v>12317</v>
      </c>
      <c r="C1626" s="7" t="s">
        <v>9223</v>
      </c>
      <c r="D1626" s="7"/>
      <c r="E1626" s="7" t="s">
        <v>118</v>
      </c>
      <c r="F1626" s="6"/>
      <c r="G1626" s="6"/>
    </row>
    <row r="1627" spans="1:7" ht="135">
      <c r="A1627" s="7" t="s">
        <v>8623</v>
      </c>
      <c r="B1627" s="7" t="s">
        <v>12318</v>
      </c>
      <c r="C1627" s="7" t="s">
        <v>8954</v>
      </c>
      <c r="D1627" s="7"/>
      <c r="E1627" s="7" t="s">
        <v>118</v>
      </c>
      <c r="F1627" s="6"/>
      <c r="G1627" s="6"/>
    </row>
    <row r="1628" spans="1:7" ht="150">
      <c r="A1628" s="7" t="s">
        <v>8623</v>
      </c>
      <c r="B1628" s="7" t="s">
        <v>12319</v>
      </c>
      <c r="C1628" s="7" t="s">
        <v>9155</v>
      </c>
      <c r="D1628" s="7"/>
      <c r="E1628" s="7" t="s">
        <v>118</v>
      </c>
      <c r="F1628" s="6"/>
      <c r="G1628" s="6"/>
    </row>
    <row r="1629" spans="1:7" ht="135">
      <c r="A1629" s="7" t="s">
        <v>8623</v>
      </c>
      <c r="B1629" s="7" t="s">
        <v>12320</v>
      </c>
      <c r="C1629" s="7" t="s">
        <v>9845</v>
      </c>
      <c r="D1629" s="7"/>
      <c r="E1629" s="7" t="s">
        <v>118</v>
      </c>
      <c r="F1629" s="6"/>
      <c r="G1629" s="6"/>
    </row>
    <row r="1630" spans="1:7" ht="135">
      <c r="A1630" s="7" t="s">
        <v>8623</v>
      </c>
      <c r="B1630" s="7" t="s">
        <v>12321</v>
      </c>
      <c r="C1630" s="7" t="s">
        <v>9158</v>
      </c>
      <c r="D1630" s="7"/>
      <c r="E1630" s="7" t="s">
        <v>118</v>
      </c>
      <c r="F1630" s="6"/>
      <c r="G1630" s="6"/>
    </row>
    <row r="1631" spans="1:7" ht="135">
      <c r="A1631" s="7" t="s">
        <v>8623</v>
      </c>
      <c r="B1631" s="7" t="s">
        <v>12322</v>
      </c>
      <c r="C1631" s="7" t="s">
        <v>9158</v>
      </c>
      <c r="D1631" s="7"/>
      <c r="E1631" s="7" t="s">
        <v>118</v>
      </c>
      <c r="F1631" s="6"/>
      <c r="G1631" s="6"/>
    </row>
    <row r="1632" spans="1:7" ht="240">
      <c r="A1632" s="7" t="s">
        <v>8623</v>
      </c>
      <c r="B1632" s="7" t="s">
        <v>12323</v>
      </c>
      <c r="C1632" s="7" t="s">
        <v>10307</v>
      </c>
      <c r="D1632" s="7"/>
      <c r="E1632" s="7" t="s">
        <v>9463</v>
      </c>
      <c r="F1632" s="6"/>
      <c r="G1632" s="6"/>
    </row>
    <row r="1633" spans="1:7" ht="240">
      <c r="A1633" s="7" t="s">
        <v>8623</v>
      </c>
      <c r="B1633" s="7" t="s">
        <v>12324</v>
      </c>
      <c r="C1633" s="7" t="s">
        <v>10329</v>
      </c>
      <c r="D1633" s="7" t="s">
        <v>12325</v>
      </c>
      <c r="E1633" s="7" t="s">
        <v>301</v>
      </c>
      <c r="F1633" s="6"/>
      <c r="G1633" s="6"/>
    </row>
    <row r="1634" spans="1:7" ht="135">
      <c r="A1634" s="7" t="s">
        <v>8623</v>
      </c>
      <c r="B1634" s="7" t="s">
        <v>12326</v>
      </c>
      <c r="C1634" s="7" t="s">
        <v>12327</v>
      </c>
      <c r="D1634" s="7" t="s">
        <v>12328</v>
      </c>
      <c r="E1634" s="7" t="s">
        <v>118</v>
      </c>
      <c r="F1634" s="6"/>
      <c r="G1634" s="6"/>
    </row>
    <row r="1635" spans="1:7" ht="135">
      <c r="A1635" s="7" t="s">
        <v>9427</v>
      </c>
      <c r="B1635" s="7" t="s">
        <v>12329</v>
      </c>
      <c r="C1635" s="7" t="s">
        <v>12330</v>
      </c>
      <c r="D1635" s="7" t="s">
        <v>11381</v>
      </c>
      <c r="E1635" s="7" t="s">
        <v>118</v>
      </c>
      <c r="F1635" s="6"/>
      <c r="G1635" s="6"/>
    </row>
    <row r="1636" spans="1:7" ht="240">
      <c r="A1636" s="7" t="s">
        <v>9427</v>
      </c>
      <c r="B1636" s="7" t="s">
        <v>12331</v>
      </c>
      <c r="C1636" s="7" t="s">
        <v>12332</v>
      </c>
      <c r="D1636" s="7" t="s">
        <v>12333</v>
      </c>
      <c r="E1636" s="7" t="s">
        <v>12334</v>
      </c>
      <c r="F1636" s="6"/>
      <c r="G1636" s="6"/>
    </row>
    <row r="1637" spans="1:7" ht="300">
      <c r="A1637" s="7" t="s">
        <v>9427</v>
      </c>
      <c r="B1637" s="7" t="s">
        <v>12335</v>
      </c>
      <c r="C1637" s="7" t="s">
        <v>9472</v>
      </c>
      <c r="D1637" s="7" t="s">
        <v>12336</v>
      </c>
      <c r="E1637" s="7" t="s">
        <v>12337</v>
      </c>
      <c r="F1637" s="6"/>
      <c r="G1637" s="6"/>
    </row>
    <row r="1638" spans="1:7" ht="150">
      <c r="A1638" s="7" t="s">
        <v>9427</v>
      </c>
      <c r="B1638" s="7" t="s">
        <v>12338</v>
      </c>
      <c r="C1638" s="7" t="s">
        <v>12339</v>
      </c>
      <c r="D1638" s="7" t="s">
        <v>12340</v>
      </c>
      <c r="E1638" s="7" t="s">
        <v>118</v>
      </c>
      <c r="F1638" s="6"/>
      <c r="G1638" s="6"/>
    </row>
    <row r="1639" spans="1:7" ht="150">
      <c r="A1639" s="7" t="s">
        <v>8623</v>
      </c>
      <c r="B1639" s="7" t="s">
        <v>12341</v>
      </c>
      <c r="C1639" s="7" t="s">
        <v>9119</v>
      </c>
      <c r="D1639" s="7"/>
      <c r="E1639" s="7" t="s">
        <v>1347</v>
      </c>
      <c r="F1639" s="6"/>
      <c r="G1639" s="6"/>
    </row>
    <row r="1640" spans="1:7" ht="240">
      <c r="A1640" s="7" t="s">
        <v>9427</v>
      </c>
      <c r="B1640" s="7" t="s">
        <v>12342</v>
      </c>
      <c r="C1640" s="7" t="s">
        <v>10329</v>
      </c>
      <c r="D1640" s="7" t="s">
        <v>10433</v>
      </c>
      <c r="E1640" s="7" t="s">
        <v>2690</v>
      </c>
      <c r="F1640" s="6"/>
      <c r="G1640" s="6"/>
    </row>
    <row r="1641" spans="1:7" ht="240">
      <c r="A1641" s="7" t="s">
        <v>9427</v>
      </c>
      <c r="B1641" s="7" t="s">
        <v>12343</v>
      </c>
      <c r="C1641" s="7" t="s">
        <v>9441</v>
      </c>
      <c r="D1641" s="7" t="s">
        <v>10433</v>
      </c>
      <c r="E1641" s="7" t="s">
        <v>2690</v>
      </c>
      <c r="F1641" s="6"/>
      <c r="G1641" s="6"/>
    </row>
    <row r="1642" spans="1:7" ht="409.5">
      <c r="A1642" s="7" t="s">
        <v>8623</v>
      </c>
      <c r="B1642" s="7" t="s">
        <v>12344</v>
      </c>
      <c r="C1642" s="7" t="s">
        <v>9158</v>
      </c>
      <c r="D1642" s="7"/>
      <c r="E1642" s="7" t="s">
        <v>31</v>
      </c>
      <c r="F1642" s="6"/>
      <c r="G1642" s="6"/>
    </row>
    <row r="1643" spans="1:7" ht="240">
      <c r="A1643" s="7" t="s">
        <v>9427</v>
      </c>
      <c r="B1643" s="7" t="s">
        <v>12345</v>
      </c>
      <c r="C1643" s="7" t="s">
        <v>12346</v>
      </c>
      <c r="D1643" s="7" t="s">
        <v>10433</v>
      </c>
      <c r="E1643" s="7" t="s">
        <v>2690</v>
      </c>
      <c r="F1643" s="6"/>
      <c r="G1643" s="6"/>
    </row>
    <row r="1644" spans="1:7" ht="240">
      <c r="A1644" s="7" t="s">
        <v>9427</v>
      </c>
      <c r="B1644" s="7" t="s">
        <v>12347</v>
      </c>
      <c r="C1644" s="7" t="s">
        <v>12348</v>
      </c>
      <c r="D1644" s="7" t="s">
        <v>10433</v>
      </c>
      <c r="E1644" s="7" t="s">
        <v>10435</v>
      </c>
      <c r="F1644" s="6"/>
      <c r="G1644" s="6"/>
    </row>
    <row r="1645" spans="1:7" ht="240">
      <c r="A1645" s="7" t="s">
        <v>9427</v>
      </c>
      <c r="B1645" s="7" t="s">
        <v>12349</v>
      </c>
      <c r="C1645" s="7" t="s">
        <v>12350</v>
      </c>
      <c r="D1645" s="7" t="s">
        <v>10433</v>
      </c>
      <c r="E1645" s="7" t="s">
        <v>2690</v>
      </c>
      <c r="F1645" s="6"/>
      <c r="G1645" s="6"/>
    </row>
    <row r="1646" spans="1:7" ht="240">
      <c r="A1646" s="7" t="s">
        <v>9427</v>
      </c>
      <c r="B1646" s="7" t="s">
        <v>12351</v>
      </c>
      <c r="C1646" s="7" t="s">
        <v>9274</v>
      </c>
      <c r="D1646" s="7" t="s">
        <v>10433</v>
      </c>
      <c r="E1646" s="7" t="s">
        <v>2690</v>
      </c>
      <c r="F1646" s="6"/>
      <c r="G1646" s="6"/>
    </row>
    <row r="1647" spans="1:7" ht="240">
      <c r="A1647" s="7" t="s">
        <v>9427</v>
      </c>
      <c r="B1647" s="7" t="s">
        <v>12352</v>
      </c>
      <c r="C1647" s="7" t="s">
        <v>9449</v>
      </c>
      <c r="D1647" s="7" t="s">
        <v>10433</v>
      </c>
      <c r="E1647" s="7" t="s">
        <v>12353</v>
      </c>
      <c r="F1647" s="6"/>
      <c r="G1647" s="6"/>
    </row>
    <row r="1648" spans="1:7" ht="240">
      <c r="A1648" s="7" t="s">
        <v>9427</v>
      </c>
      <c r="B1648" s="7" t="s">
        <v>12354</v>
      </c>
      <c r="C1648" s="7" t="s">
        <v>9193</v>
      </c>
      <c r="D1648" s="7" t="s">
        <v>10433</v>
      </c>
      <c r="E1648" s="7" t="s">
        <v>2690</v>
      </c>
      <c r="F1648" s="6"/>
      <c r="G1648" s="6"/>
    </row>
    <row r="1649" spans="1:7" ht="240">
      <c r="A1649" s="7" t="s">
        <v>8623</v>
      </c>
      <c r="B1649" s="7" t="s">
        <v>12355</v>
      </c>
      <c r="C1649" s="7" t="s">
        <v>9434</v>
      </c>
      <c r="D1649" s="7"/>
      <c r="E1649" s="7" t="s">
        <v>2690</v>
      </c>
      <c r="F1649" s="6"/>
      <c r="G1649" s="6"/>
    </row>
    <row r="1650" spans="1:7" ht="135">
      <c r="A1650" s="7" t="s">
        <v>8623</v>
      </c>
      <c r="B1650" s="7" t="s">
        <v>12356</v>
      </c>
      <c r="C1650" s="7" t="s">
        <v>9223</v>
      </c>
      <c r="D1650" s="7"/>
      <c r="E1650" s="7" t="s">
        <v>118</v>
      </c>
      <c r="F1650" s="6"/>
      <c r="G1650" s="6"/>
    </row>
    <row r="1651" spans="1:7" ht="240">
      <c r="A1651" s="7" t="s">
        <v>9427</v>
      </c>
      <c r="B1651" s="7" t="s">
        <v>12357</v>
      </c>
      <c r="C1651" s="7" t="s">
        <v>12358</v>
      </c>
      <c r="D1651" s="7" t="s">
        <v>10433</v>
      </c>
      <c r="E1651" s="7" t="s">
        <v>10435</v>
      </c>
      <c r="F1651" s="6"/>
      <c r="G1651" s="6"/>
    </row>
    <row r="1652" spans="1:7" ht="240">
      <c r="A1652" s="7" t="s">
        <v>8623</v>
      </c>
      <c r="B1652" s="7" t="s">
        <v>12359</v>
      </c>
      <c r="C1652" s="7" t="s">
        <v>12360</v>
      </c>
      <c r="D1652" s="7"/>
      <c r="E1652" s="7" t="s">
        <v>8627</v>
      </c>
      <c r="F1652" s="6"/>
      <c r="G1652" s="6"/>
    </row>
    <row r="1653" spans="1:7" ht="240">
      <c r="A1653" s="7" t="s">
        <v>8623</v>
      </c>
      <c r="B1653" s="7" t="s">
        <v>12361</v>
      </c>
      <c r="C1653" s="7" t="s">
        <v>12362</v>
      </c>
      <c r="D1653" s="7"/>
      <c r="E1653" s="7" t="s">
        <v>8627</v>
      </c>
      <c r="F1653" s="6"/>
      <c r="G1653" s="6"/>
    </row>
    <row r="1654" spans="1:7" ht="409.5">
      <c r="A1654" s="7" t="s">
        <v>9427</v>
      </c>
      <c r="B1654" s="7" t="s">
        <v>12363</v>
      </c>
      <c r="C1654" s="7" t="s">
        <v>9495</v>
      </c>
      <c r="D1654" s="7" t="s">
        <v>12364</v>
      </c>
      <c r="E1654" s="7" t="s">
        <v>12070</v>
      </c>
      <c r="F1654" s="6"/>
      <c r="G1654" s="6"/>
    </row>
    <row r="1655" spans="1:7" ht="375">
      <c r="A1655" s="7" t="s">
        <v>8623</v>
      </c>
      <c r="B1655" s="7" t="s">
        <v>12365</v>
      </c>
      <c r="C1655" s="7" t="s">
        <v>12366</v>
      </c>
      <c r="D1655" s="7" t="s">
        <v>12367</v>
      </c>
      <c r="E1655" s="7" t="s">
        <v>12368</v>
      </c>
      <c r="F1655" s="6"/>
      <c r="G1655" s="6"/>
    </row>
    <row r="1656" spans="1:7" ht="375">
      <c r="A1656" s="7" t="s">
        <v>9427</v>
      </c>
      <c r="B1656" s="7" t="s">
        <v>12369</v>
      </c>
      <c r="C1656" s="7" t="s">
        <v>12370</v>
      </c>
      <c r="D1656" s="7" t="s">
        <v>10433</v>
      </c>
      <c r="E1656" s="7" t="s">
        <v>5549</v>
      </c>
      <c r="F1656" s="6"/>
      <c r="G1656" s="6"/>
    </row>
    <row r="1657" spans="1:7" ht="375">
      <c r="A1657" s="7" t="s">
        <v>9427</v>
      </c>
      <c r="B1657" s="7" t="s">
        <v>12371</v>
      </c>
      <c r="C1657" s="7" t="s">
        <v>9107</v>
      </c>
      <c r="D1657" s="7" t="s">
        <v>10433</v>
      </c>
      <c r="E1657" s="7" t="s">
        <v>3253</v>
      </c>
      <c r="F1657" s="6"/>
      <c r="G1657" s="6"/>
    </row>
    <row r="1658" spans="1:7" ht="240">
      <c r="A1658" s="7" t="s">
        <v>9427</v>
      </c>
      <c r="B1658" s="7" t="s">
        <v>12372</v>
      </c>
      <c r="C1658" s="7" t="s">
        <v>9454</v>
      </c>
      <c r="D1658" s="7" t="s">
        <v>10433</v>
      </c>
      <c r="E1658" s="7" t="s">
        <v>2690</v>
      </c>
      <c r="F1658" s="6"/>
      <c r="G1658" s="6"/>
    </row>
    <row r="1659" spans="1:7" ht="135">
      <c r="A1659" s="7" t="s">
        <v>8623</v>
      </c>
      <c r="B1659" s="7" t="s">
        <v>12373</v>
      </c>
      <c r="C1659" s="7" t="s">
        <v>10423</v>
      </c>
      <c r="D1659" s="7" t="s">
        <v>12374</v>
      </c>
      <c r="E1659" s="7" t="s">
        <v>118</v>
      </c>
      <c r="F1659" s="6"/>
      <c r="G1659" s="6"/>
    </row>
    <row r="1660" spans="1:7" ht="135">
      <c r="A1660" s="7" t="s">
        <v>9427</v>
      </c>
      <c r="B1660" s="7" t="s">
        <v>12375</v>
      </c>
      <c r="C1660" s="7" t="s">
        <v>9324</v>
      </c>
      <c r="D1660" s="7" t="s">
        <v>10433</v>
      </c>
      <c r="E1660" s="7" t="s">
        <v>2099</v>
      </c>
      <c r="F1660" s="6"/>
      <c r="G1660" s="6"/>
    </row>
    <row r="1661" spans="1:7" ht="165">
      <c r="A1661" s="7" t="s">
        <v>8623</v>
      </c>
      <c r="B1661" s="7" t="s">
        <v>12376</v>
      </c>
      <c r="C1661" s="7" t="s">
        <v>12377</v>
      </c>
      <c r="D1661" s="7"/>
      <c r="E1661" s="7" t="s">
        <v>118</v>
      </c>
      <c r="F1661" s="6"/>
      <c r="G1661" s="6"/>
    </row>
    <row r="1662" spans="1:7" ht="135">
      <c r="A1662" s="7" t="s">
        <v>8623</v>
      </c>
      <c r="B1662" s="7" t="s">
        <v>12378</v>
      </c>
      <c r="C1662" s="7" t="s">
        <v>10445</v>
      </c>
      <c r="D1662" s="7" t="s">
        <v>8754</v>
      </c>
      <c r="E1662" s="7" t="s">
        <v>118</v>
      </c>
      <c r="F1662" s="6"/>
      <c r="G1662" s="6"/>
    </row>
    <row r="1663" spans="1:7" ht="210">
      <c r="A1663" s="7" t="s">
        <v>8623</v>
      </c>
      <c r="B1663" s="7" t="s">
        <v>12379</v>
      </c>
      <c r="C1663" s="7" t="s">
        <v>12380</v>
      </c>
      <c r="D1663" s="7"/>
      <c r="E1663" s="7" t="s">
        <v>118</v>
      </c>
      <c r="F1663" s="6"/>
      <c r="G1663" s="6"/>
    </row>
    <row r="1664" spans="1:7" ht="165">
      <c r="A1664" s="7" t="s">
        <v>8623</v>
      </c>
      <c r="B1664" s="7" t="s">
        <v>12381</v>
      </c>
      <c r="C1664" s="7" t="s">
        <v>12382</v>
      </c>
      <c r="D1664" s="7" t="s">
        <v>12383</v>
      </c>
      <c r="E1664" s="7" t="s">
        <v>118</v>
      </c>
      <c r="F1664" s="6"/>
      <c r="G1664" s="6"/>
    </row>
    <row r="1665" spans="1:7" ht="150">
      <c r="A1665" s="7" t="s">
        <v>8623</v>
      </c>
      <c r="B1665" s="7" t="s">
        <v>12384</v>
      </c>
      <c r="C1665" s="7" t="s">
        <v>12385</v>
      </c>
      <c r="D1665" s="7" t="s">
        <v>12386</v>
      </c>
      <c r="E1665" s="7" t="s">
        <v>118</v>
      </c>
      <c r="F1665" s="6"/>
      <c r="G1665" s="6"/>
    </row>
    <row r="1666" spans="1:7" ht="135">
      <c r="A1666" s="7" t="s">
        <v>8623</v>
      </c>
      <c r="B1666" s="7" t="s">
        <v>12384</v>
      </c>
      <c r="C1666" s="7" t="s">
        <v>12387</v>
      </c>
      <c r="D1666" s="7" t="s">
        <v>12388</v>
      </c>
      <c r="E1666" s="7" t="s">
        <v>118</v>
      </c>
      <c r="F1666" s="6"/>
      <c r="G1666" s="6"/>
    </row>
    <row r="1667" spans="1:7" ht="135">
      <c r="A1667" s="7" t="s">
        <v>8623</v>
      </c>
      <c r="B1667" s="7" t="s">
        <v>12384</v>
      </c>
      <c r="C1667" s="7" t="s">
        <v>12387</v>
      </c>
      <c r="D1667" s="7" t="s">
        <v>12389</v>
      </c>
      <c r="E1667" s="7" t="s">
        <v>118</v>
      </c>
      <c r="F1667" s="6"/>
      <c r="G1667" s="6"/>
    </row>
    <row r="1668" spans="1:7" ht="180">
      <c r="A1668" s="7" t="s">
        <v>8623</v>
      </c>
      <c r="B1668" s="7" t="s">
        <v>12390</v>
      </c>
      <c r="C1668" s="7" t="s">
        <v>12391</v>
      </c>
      <c r="D1668" s="7" t="s">
        <v>12392</v>
      </c>
      <c r="E1668" s="7" t="s">
        <v>118</v>
      </c>
      <c r="F1668" s="6"/>
      <c r="G1668" s="6"/>
    </row>
    <row r="1669" spans="1:7" ht="135">
      <c r="A1669" s="7" t="s">
        <v>8623</v>
      </c>
      <c r="B1669" s="7" t="s">
        <v>12393</v>
      </c>
      <c r="C1669" s="7" t="s">
        <v>9179</v>
      </c>
      <c r="D1669" s="7" t="s">
        <v>12394</v>
      </c>
      <c r="E1669" s="7" t="s">
        <v>118</v>
      </c>
      <c r="F1669" s="6"/>
      <c r="G1669" s="6"/>
    </row>
    <row r="1670" spans="1:7" ht="135">
      <c r="A1670" s="7" t="s">
        <v>8623</v>
      </c>
      <c r="B1670" s="7" t="s">
        <v>12395</v>
      </c>
      <c r="C1670" s="7" t="s">
        <v>9784</v>
      </c>
      <c r="D1670" s="7" t="s">
        <v>12396</v>
      </c>
      <c r="E1670" s="7" t="s">
        <v>118</v>
      </c>
      <c r="F1670" s="6"/>
      <c r="G1670" s="6"/>
    </row>
    <row r="1671" spans="1:7" ht="135">
      <c r="A1671" s="7" t="s">
        <v>8623</v>
      </c>
      <c r="B1671" s="7" t="s">
        <v>12397</v>
      </c>
      <c r="C1671" s="7" t="s">
        <v>10015</v>
      </c>
      <c r="D1671" s="7"/>
      <c r="E1671" s="7" t="s">
        <v>327</v>
      </c>
      <c r="F1671" s="6"/>
      <c r="G1671" s="6"/>
    </row>
    <row r="1672" spans="1:7" ht="165">
      <c r="A1672" s="7" t="s">
        <v>8623</v>
      </c>
      <c r="B1672" s="7" t="s">
        <v>12398</v>
      </c>
      <c r="C1672" s="7" t="s">
        <v>9429</v>
      </c>
      <c r="D1672" s="7"/>
      <c r="E1672" s="7" t="s">
        <v>241</v>
      </c>
      <c r="F1672" s="6"/>
      <c r="G1672" s="6"/>
    </row>
    <row r="1673" spans="1:7" ht="135">
      <c r="A1673" s="7" t="s">
        <v>8623</v>
      </c>
      <c r="B1673" s="7" t="s">
        <v>12399</v>
      </c>
      <c r="C1673" s="7" t="s">
        <v>9044</v>
      </c>
      <c r="D1673" s="7" t="s">
        <v>12400</v>
      </c>
      <c r="E1673" s="7" t="s">
        <v>118</v>
      </c>
      <c r="F1673" s="6"/>
      <c r="G1673" s="6"/>
    </row>
    <row r="1674" spans="1:7" ht="165">
      <c r="A1674" s="7" t="s">
        <v>8623</v>
      </c>
      <c r="B1674" s="7" t="s">
        <v>12401</v>
      </c>
      <c r="C1674" s="7" t="s">
        <v>12402</v>
      </c>
      <c r="D1674" s="7" t="s">
        <v>12403</v>
      </c>
      <c r="E1674" s="7" t="s">
        <v>118</v>
      </c>
      <c r="F1674" s="6"/>
      <c r="G1674" s="6"/>
    </row>
    <row r="1675" spans="1:7" ht="150">
      <c r="A1675" s="7" t="s">
        <v>8623</v>
      </c>
      <c r="B1675" s="7" t="s">
        <v>12404</v>
      </c>
      <c r="C1675" s="7" t="s">
        <v>8936</v>
      </c>
      <c r="D1675" s="7" t="s">
        <v>12405</v>
      </c>
      <c r="E1675" s="7" t="s">
        <v>118</v>
      </c>
      <c r="F1675" s="6"/>
      <c r="G1675" s="6"/>
    </row>
    <row r="1676" spans="1:7" ht="135">
      <c r="A1676" s="7" t="s">
        <v>8623</v>
      </c>
      <c r="B1676" s="7" t="s">
        <v>12406</v>
      </c>
      <c r="C1676" s="7" t="s">
        <v>8820</v>
      </c>
      <c r="D1676" s="7"/>
      <c r="E1676" s="7" t="s">
        <v>118</v>
      </c>
      <c r="F1676" s="6"/>
      <c r="G1676" s="6"/>
    </row>
    <row r="1677" spans="1:7" ht="135">
      <c r="A1677" s="7" t="s">
        <v>8623</v>
      </c>
      <c r="B1677" s="7" t="s">
        <v>12407</v>
      </c>
      <c r="C1677" s="7" t="s">
        <v>9250</v>
      </c>
      <c r="D1677" s="7" t="s">
        <v>12408</v>
      </c>
      <c r="E1677" s="7" t="s">
        <v>118</v>
      </c>
      <c r="F1677" s="6"/>
      <c r="G1677" s="6"/>
    </row>
    <row r="1678" spans="1:7" ht="135">
      <c r="A1678" s="7" t="s">
        <v>8623</v>
      </c>
      <c r="B1678" s="7" t="s">
        <v>12409</v>
      </c>
      <c r="C1678" s="7" t="s">
        <v>8629</v>
      </c>
      <c r="D1678" s="7" t="s">
        <v>12410</v>
      </c>
      <c r="E1678" s="7" t="s">
        <v>118</v>
      </c>
      <c r="F1678" s="6"/>
      <c r="G1678" s="6"/>
    </row>
    <row r="1679" spans="1:7" ht="135">
      <c r="A1679" s="7" t="s">
        <v>8623</v>
      </c>
      <c r="B1679" s="7" t="s">
        <v>12411</v>
      </c>
      <c r="C1679" s="7" t="s">
        <v>9208</v>
      </c>
      <c r="D1679" s="7" t="s">
        <v>12412</v>
      </c>
      <c r="E1679" s="7" t="s">
        <v>118</v>
      </c>
      <c r="F1679" s="6"/>
      <c r="G1679" s="6"/>
    </row>
    <row r="1680" spans="1:7" ht="135">
      <c r="A1680" s="7" t="s">
        <v>8623</v>
      </c>
      <c r="B1680" s="7" t="s">
        <v>12413</v>
      </c>
      <c r="C1680" s="7" t="s">
        <v>9928</v>
      </c>
      <c r="D1680" s="7" t="s">
        <v>12414</v>
      </c>
      <c r="E1680" s="7" t="s">
        <v>118</v>
      </c>
      <c r="F1680" s="6"/>
      <c r="G1680" s="6"/>
    </row>
    <row r="1681" spans="1:7" ht="150">
      <c r="A1681" s="7" t="s">
        <v>8623</v>
      </c>
      <c r="B1681" s="7" t="s">
        <v>12415</v>
      </c>
      <c r="C1681" s="7" t="s">
        <v>9306</v>
      </c>
      <c r="D1681" s="7" t="s">
        <v>8626</v>
      </c>
      <c r="E1681" s="7" t="s">
        <v>118</v>
      </c>
      <c r="F1681" s="6"/>
      <c r="G1681" s="6"/>
    </row>
    <row r="1682" spans="1:7" ht="150">
      <c r="A1682" s="7" t="s">
        <v>8623</v>
      </c>
      <c r="B1682" s="7" t="s">
        <v>12416</v>
      </c>
      <c r="C1682" s="7" t="s">
        <v>12417</v>
      </c>
      <c r="D1682" s="7" t="s">
        <v>12418</v>
      </c>
      <c r="E1682" s="7" t="s">
        <v>118</v>
      </c>
      <c r="F1682" s="6"/>
      <c r="G1682" s="6"/>
    </row>
    <row r="1683" spans="1:7" ht="135">
      <c r="A1683" s="7" t="s">
        <v>8623</v>
      </c>
      <c r="B1683" s="7" t="s">
        <v>12419</v>
      </c>
      <c r="C1683" s="7" t="s">
        <v>9141</v>
      </c>
      <c r="D1683" s="7" t="s">
        <v>12420</v>
      </c>
      <c r="E1683" s="7" t="s">
        <v>118</v>
      </c>
      <c r="F1683" s="6"/>
      <c r="G1683" s="6"/>
    </row>
    <row r="1684" spans="1:7" ht="135">
      <c r="A1684" s="7" t="s">
        <v>8623</v>
      </c>
      <c r="B1684" s="7" t="s">
        <v>12421</v>
      </c>
      <c r="C1684" s="7" t="s">
        <v>12422</v>
      </c>
      <c r="D1684" s="7"/>
      <c r="E1684" s="7" t="s">
        <v>118</v>
      </c>
      <c r="F1684" s="6"/>
      <c r="G1684" s="6"/>
    </row>
    <row r="1685" spans="1:7" ht="150">
      <c r="A1685" s="7" t="s">
        <v>8623</v>
      </c>
      <c r="B1685" s="7" t="s">
        <v>12423</v>
      </c>
      <c r="C1685" s="7" t="s">
        <v>12424</v>
      </c>
      <c r="D1685" s="7" t="s">
        <v>8794</v>
      </c>
      <c r="E1685" s="7" t="s">
        <v>118</v>
      </c>
      <c r="F1685" s="6"/>
      <c r="G1685" s="6"/>
    </row>
    <row r="1686" spans="1:7" ht="135">
      <c r="A1686" s="7" t="s">
        <v>8623</v>
      </c>
      <c r="B1686" s="7" t="s">
        <v>12425</v>
      </c>
      <c r="C1686" s="7" t="s">
        <v>12426</v>
      </c>
      <c r="D1686" s="7" t="s">
        <v>12427</v>
      </c>
      <c r="E1686" s="7" t="s">
        <v>118</v>
      </c>
      <c r="F1686" s="6"/>
      <c r="G1686" s="6"/>
    </row>
    <row r="1687" spans="1:7" ht="150">
      <c r="A1687" s="7" t="s">
        <v>8623</v>
      </c>
      <c r="B1687" s="7" t="s">
        <v>12428</v>
      </c>
      <c r="C1687" s="7" t="s">
        <v>12429</v>
      </c>
      <c r="D1687" s="7" t="s">
        <v>12430</v>
      </c>
      <c r="E1687" s="7" t="s">
        <v>118</v>
      </c>
      <c r="F1687" s="6"/>
      <c r="G1687" s="6"/>
    </row>
    <row r="1688" spans="1:7" ht="135">
      <c r="A1688" s="7" t="s">
        <v>8623</v>
      </c>
      <c r="B1688" s="7" t="s">
        <v>12431</v>
      </c>
      <c r="C1688" s="7" t="s">
        <v>9119</v>
      </c>
      <c r="D1688" s="7" t="s">
        <v>11987</v>
      </c>
      <c r="E1688" s="7" t="s">
        <v>118</v>
      </c>
      <c r="F1688" s="6"/>
      <c r="G1688" s="6"/>
    </row>
    <row r="1689" spans="1:7" ht="165">
      <c r="A1689" s="7" t="s">
        <v>8623</v>
      </c>
      <c r="B1689" s="7" t="s">
        <v>12432</v>
      </c>
      <c r="C1689" s="7" t="s">
        <v>12433</v>
      </c>
      <c r="D1689" s="7" t="s">
        <v>12434</v>
      </c>
      <c r="E1689" s="7" t="s">
        <v>118</v>
      </c>
      <c r="F1689" s="6"/>
      <c r="G1689" s="6"/>
    </row>
    <row r="1690" spans="1:7" ht="135">
      <c r="A1690" s="7" t="s">
        <v>8623</v>
      </c>
      <c r="B1690" s="7" t="s">
        <v>12435</v>
      </c>
      <c r="C1690" s="7" t="s">
        <v>9223</v>
      </c>
      <c r="D1690" s="7"/>
      <c r="E1690" s="7" t="s">
        <v>118</v>
      </c>
      <c r="F1690" s="6"/>
      <c r="G1690" s="6"/>
    </row>
    <row r="1691" spans="1:7" ht="135">
      <c r="A1691" s="7" t="s">
        <v>8623</v>
      </c>
      <c r="B1691" s="7" t="s">
        <v>12436</v>
      </c>
      <c r="C1691" s="7" t="s">
        <v>10445</v>
      </c>
      <c r="D1691" s="7" t="s">
        <v>12437</v>
      </c>
      <c r="E1691" s="7" t="s">
        <v>118</v>
      </c>
      <c r="F1691" s="6"/>
      <c r="G1691" s="6"/>
    </row>
    <row r="1692" spans="1:7" ht="135">
      <c r="A1692" s="7" t="s">
        <v>8623</v>
      </c>
      <c r="B1692" s="7" t="s">
        <v>12438</v>
      </c>
      <c r="C1692" s="7" t="s">
        <v>9848</v>
      </c>
      <c r="D1692" s="7" t="s">
        <v>12439</v>
      </c>
      <c r="E1692" s="7" t="s">
        <v>118</v>
      </c>
      <c r="F1692" s="6"/>
      <c r="G1692" s="6"/>
    </row>
    <row r="1693" spans="1:7" ht="135">
      <c r="A1693" s="7" t="s">
        <v>8623</v>
      </c>
      <c r="B1693" s="7" t="s">
        <v>12440</v>
      </c>
      <c r="C1693" s="7" t="s">
        <v>10445</v>
      </c>
      <c r="D1693" s="7" t="s">
        <v>9653</v>
      </c>
      <c r="E1693" s="7" t="s">
        <v>118</v>
      </c>
      <c r="F1693" s="6"/>
      <c r="G1693" s="6"/>
    </row>
    <row r="1694" spans="1:7" ht="135">
      <c r="A1694" s="7" t="s">
        <v>8623</v>
      </c>
      <c r="B1694" s="7" t="s">
        <v>12441</v>
      </c>
      <c r="C1694" s="7" t="s">
        <v>9360</v>
      </c>
      <c r="D1694" s="7" t="s">
        <v>12442</v>
      </c>
      <c r="E1694" s="7" t="s">
        <v>118</v>
      </c>
      <c r="F1694" s="6"/>
      <c r="G1694" s="6"/>
    </row>
    <row r="1695" spans="1:7" ht="195">
      <c r="A1695" s="7" t="s">
        <v>8623</v>
      </c>
      <c r="B1695" s="7" t="s">
        <v>12443</v>
      </c>
      <c r="C1695" s="7" t="s">
        <v>12444</v>
      </c>
      <c r="D1695" s="7" t="s">
        <v>12445</v>
      </c>
      <c r="E1695" s="7" t="s">
        <v>118</v>
      </c>
      <c r="F1695" s="6"/>
      <c r="G1695" s="6"/>
    </row>
    <row r="1696" spans="1:7" ht="135">
      <c r="A1696" s="7" t="s">
        <v>8623</v>
      </c>
      <c r="B1696" s="7" t="s">
        <v>12446</v>
      </c>
      <c r="C1696" s="7" t="s">
        <v>12447</v>
      </c>
      <c r="D1696" s="7" t="s">
        <v>9659</v>
      </c>
      <c r="E1696" s="7" t="s">
        <v>118</v>
      </c>
      <c r="F1696" s="6"/>
      <c r="G1696" s="6"/>
    </row>
    <row r="1697" spans="1:7" ht="120">
      <c r="A1697" s="7" t="s">
        <v>8623</v>
      </c>
      <c r="B1697" s="7" t="s">
        <v>12448</v>
      </c>
      <c r="C1697" s="7" t="s">
        <v>10020</v>
      </c>
      <c r="D1697" s="7"/>
      <c r="E1697" s="7" t="s">
        <v>12449</v>
      </c>
      <c r="F1697" s="6"/>
      <c r="G1697" s="6"/>
    </row>
    <row r="1698" spans="1:7" ht="240">
      <c r="A1698" s="7" t="s">
        <v>8623</v>
      </c>
      <c r="B1698" s="7" t="s">
        <v>12450</v>
      </c>
      <c r="C1698" s="7" t="s">
        <v>12451</v>
      </c>
      <c r="D1698" s="7"/>
      <c r="E1698" s="7" t="s">
        <v>8627</v>
      </c>
      <c r="F1698" s="6"/>
      <c r="G1698" s="6"/>
    </row>
    <row r="1699" spans="1:7" ht="120">
      <c r="A1699" s="7" t="s">
        <v>8623</v>
      </c>
      <c r="B1699" s="7" t="s">
        <v>12452</v>
      </c>
      <c r="C1699" s="7" t="s">
        <v>12453</v>
      </c>
      <c r="D1699" s="7"/>
      <c r="E1699" s="7" t="s">
        <v>11734</v>
      </c>
      <c r="F1699" s="6"/>
      <c r="G1699" s="6"/>
    </row>
    <row r="1700" spans="1:7" ht="240">
      <c r="A1700" s="7" t="s">
        <v>8623</v>
      </c>
      <c r="B1700" s="7" t="s">
        <v>12454</v>
      </c>
      <c r="C1700" s="7" t="s">
        <v>12455</v>
      </c>
      <c r="D1700" s="7"/>
      <c r="E1700" s="7" t="s">
        <v>8627</v>
      </c>
      <c r="F1700" s="6"/>
      <c r="G1700" s="6"/>
    </row>
    <row r="1701" spans="1:7" ht="135">
      <c r="A1701" s="7" t="s">
        <v>8623</v>
      </c>
      <c r="B1701" s="7" t="s">
        <v>12456</v>
      </c>
      <c r="C1701" s="7" t="s">
        <v>12457</v>
      </c>
      <c r="D1701" s="7"/>
      <c r="E1701" s="7" t="s">
        <v>12458</v>
      </c>
      <c r="F1701" s="6"/>
      <c r="G1701" s="6"/>
    </row>
    <row r="1702" spans="1:7" ht="135">
      <c r="A1702" s="7" t="s">
        <v>8623</v>
      </c>
      <c r="B1702" s="7" t="s">
        <v>12459</v>
      </c>
      <c r="C1702" s="7" t="s">
        <v>8980</v>
      </c>
      <c r="D1702" s="7"/>
      <c r="E1702" s="7" t="s">
        <v>11734</v>
      </c>
      <c r="F1702" s="6"/>
      <c r="G1702" s="6"/>
    </row>
    <row r="1703" spans="1:7" ht="135">
      <c r="A1703" s="7" t="s">
        <v>8623</v>
      </c>
      <c r="B1703" s="7" t="s">
        <v>12460</v>
      </c>
      <c r="C1703" s="7" t="s">
        <v>10015</v>
      </c>
      <c r="D1703" s="7"/>
      <c r="E1703" s="7" t="s">
        <v>327</v>
      </c>
      <c r="F1703" s="6"/>
      <c r="G1703" s="6"/>
    </row>
    <row r="1704" spans="1:7" ht="120">
      <c r="A1704" s="7" t="s">
        <v>8623</v>
      </c>
      <c r="B1704" s="7" t="s">
        <v>12461</v>
      </c>
      <c r="C1704" s="7" t="s">
        <v>10020</v>
      </c>
      <c r="D1704" s="7"/>
      <c r="E1704" s="7" t="s">
        <v>1071</v>
      </c>
      <c r="F1704" s="6"/>
      <c r="G1704" s="6"/>
    </row>
    <row r="1705" spans="1:7" ht="120">
      <c r="A1705" s="7" t="s">
        <v>8623</v>
      </c>
      <c r="B1705" s="7" t="s">
        <v>12461</v>
      </c>
      <c r="C1705" s="7" t="s">
        <v>10018</v>
      </c>
      <c r="D1705" s="7"/>
      <c r="E1705" s="7" t="s">
        <v>2383</v>
      </c>
      <c r="F1705" s="6"/>
      <c r="G1705" s="6"/>
    </row>
    <row r="1706" spans="1:7" ht="255">
      <c r="A1706" s="7" t="s">
        <v>8623</v>
      </c>
      <c r="B1706" s="7" t="s">
        <v>12462</v>
      </c>
      <c r="C1706" s="7" t="s">
        <v>9467</v>
      </c>
      <c r="D1706" s="7"/>
      <c r="E1706" s="7" t="s">
        <v>1243</v>
      </c>
      <c r="F1706" s="6"/>
      <c r="G1706" s="6"/>
    </row>
    <row r="1707" spans="1:7" ht="165">
      <c r="A1707" s="7" t="s">
        <v>8623</v>
      </c>
      <c r="B1707" s="7" t="s">
        <v>12463</v>
      </c>
      <c r="C1707" s="7" t="s">
        <v>9429</v>
      </c>
      <c r="D1707" s="7"/>
      <c r="E1707" s="7" t="s">
        <v>241</v>
      </c>
      <c r="F1707" s="6"/>
      <c r="G1707" s="6"/>
    </row>
    <row r="1708" spans="1:7" ht="240">
      <c r="A1708" s="7" t="s">
        <v>8623</v>
      </c>
      <c r="B1708" s="7" t="s">
        <v>12464</v>
      </c>
      <c r="C1708" s="7" t="s">
        <v>12465</v>
      </c>
      <c r="D1708" s="7" t="s">
        <v>11981</v>
      </c>
      <c r="E1708" s="7" t="s">
        <v>301</v>
      </c>
      <c r="F1708" s="6"/>
      <c r="G1708" s="6"/>
    </row>
    <row r="1709" spans="1:7" ht="135">
      <c r="A1709" s="7" t="s">
        <v>8623</v>
      </c>
      <c r="B1709" s="7" t="s">
        <v>12466</v>
      </c>
      <c r="C1709" s="7" t="s">
        <v>9372</v>
      </c>
      <c r="D1709" s="7" t="s">
        <v>12467</v>
      </c>
      <c r="E1709" s="7" t="s">
        <v>118</v>
      </c>
      <c r="F1709" s="6"/>
      <c r="G1709" s="6"/>
    </row>
    <row r="1710" spans="1:7" ht="315">
      <c r="A1710" s="7" t="s">
        <v>8623</v>
      </c>
      <c r="B1710" s="7" t="s">
        <v>12468</v>
      </c>
      <c r="C1710" s="7" t="s">
        <v>10431</v>
      </c>
      <c r="D1710" s="7"/>
      <c r="E1710" s="7" t="s">
        <v>226</v>
      </c>
      <c r="F1710" s="6"/>
      <c r="G1710" s="6"/>
    </row>
    <row r="1711" spans="1:7" ht="409.5">
      <c r="A1711" s="7" t="s">
        <v>8623</v>
      </c>
      <c r="B1711" s="7" t="s">
        <v>12469</v>
      </c>
      <c r="C1711" s="7" t="s">
        <v>12470</v>
      </c>
      <c r="D1711" s="7"/>
      <c r="E1711" s="7" t="s">
        <v>12471</v>
      </c>
      <c r="F1711" s="6"/>
      <c r="G1711" s="6"/>
    </row>
    <row r="1712" spans="1:7" ht="150">
      <c r="A1712" s="7" t="s">
        <v>8623</v>
      </c>
      <c r="B1712" s="7" t="s">
        <v>12472</v>
      </c>
      <c r="C1712" s="7" t="s">
        <v>12473</v>
      </c>
      <c r="D1712" s="7"/>
      <c r="E1712" s="7" t="s">
        <v>118</v>
      </c>
      <c r="F1712" s="6"/>
      <c r="G1712" s="6"/>
    </row>
    <row r="1713" spans="1:7" ht="150">
      <c r="A1713" s="7" t="s">
        <v>8623</v>
      </c>
      <c r="B1713" s="7" t="s">
        <v>12474</v>
      </c>
      <c r="C1713" s="7" t="s">
        <v>12475</v>
      </c>
      <c r="D1713" s="7" t="s">
        <v>12476</v>
      </c>
      <c r="E1713" s="7" t="s">
        <v>118</v>
      </c>
      <c r="F1713" s="6"/>
      <c r="G1713" s="6"/>
    </row>
    <row r="1714" spans="1:7" ht="165">
      <c r="A1714" s="7" t="s">
        <v>8623</v>
      </c>
      <c r="B1714" s="7" t="s">
        <v>12477</v>
      </c>
      <c r="C1714" s="7" t="s">
        <v>9845</v>
      </c>
      <c r="D1714" s="7" t="s">
        <v>9718</v>
      </c>
      <c r="E1714" s="7" t="s">
        <v>8631</v>
      </c>
      <c r="F1714" s="6"/>
      <c r="G1714" s="6"/>
    </row>
    <row r="1715" spans="1:7" ht="240">
      <c r="A1715" s="7" t="s">
        <v>8623</v>
      </c>
      <c r="B1715" s="7" t="s">
        <v>12478</v>
      </c>
      <c r="C1715" s="7" t="s">
        <v>9599</v>
      </c>
      <c r="D1715" s="7" t="s">
        <v>9679</v>
      </c>
      <c r="E1715" s="7" t="s">
        <v>8627</v>
      </c>
      <c r="F1715" s="6"/>
      <c r="G1715" s="6"/>
    </row>
    <row r="1716" spans="1:7" ht="240">
      <c r="A1716" s="7" t="s">
        <v>8623</v>
      </c>
      <c r="B1716" s="7" t="s">
        <v>12479</v>
      </c>
      <c r="C1716" s="7" t="s">
        <v>9691</v>
      </c>
      <c r="D1716" s="7" t="s">
        <v>9659</v>
      </c>
      <c r="E1716" s="7" t="s">
        <v>8627</v>
      </c>
      <c r="F1716" s="6"/>
      <c r="G1716" s="6"/>
    </row>
    <row r="1717" spans="1:7" ht="240">
      <c r="A1717" s="7" t="s">
        <v>8623</v>
      </c>
      <c r="B1717" s="7" t="s">
        <v>12480</v>
      </c>
      <c r="C1717" s="7" t="s">
        <v>9758</v>
      </c>
      <c r="D1717" s="7" t="s">
        <v>9499</v>
      </c>
      <c r="E1717" s="7" t="s">
        <v>8627</v>
      </c>
      <c r="F1717" s="6"/>
      <c r="G1717" s="6"/>
    </row>
    <row r="1718" spans="1:7" ht="240">
      <c r="A1718" s="7" t="s">
        <v>8623</v>
      </c>
      <c r="B1718" s="7" t="s">
        <v>12481</v>
      </c>
      <c r="C1718" s="7" t="s">
        <v>9764</v>
      </c>
      <c r="D1718" s="7" t="s">
        <v>9656</v>
      </c>
      <c r="E1718" s="7" t="s">
        <v>8627</v>
      </c>
      <c r="F1718" s="6"/>
      <c r="G1718" s="6"/>
    </row>
    <row r="1719" spans="1:7" ht="240">
      <c r="A1719" s="7" t="s">
        <v>8623</v>
      </c>
      <c r="B1719" s="7" t="s">
        <v>12482</v>
      </c>
      <c r="C1719" s="7" t="s">
        <v>9576</v>
      </c>
      <c r="D1719" s="7" t="s">
        <v>9546</v>
      </c>
      <c r="E1719" s="7" t="s">
        <v>8627</v>
      </c>
      <c r="F1719" s="6"/>
      <c r="G1719" s="6"/>
    </row>
    <row r="1720" spans="1:7" ht="240">
      <c r="A1720" s="7" t="s">
        <v>8623</v>
      </c>
      <c r="B1720" s="7" t="s">
        <v>12483</v>
      </c>
      <c r="C1720" s="7" t="s">
        <v>9579</v>
      </c>
      <c r="D1720" s="7" t="s">
        <v>9603</v>
      </c>
      <c r="E1720" s="7" t="s">
        <v>8627</v>
      </c>
      <c r="F1720" s="6"/>
      <c r="G1720" s="6"/>
    </row>
    <row r="1721" spans="1:7" ht="240">
      <c r="A1721" s="7" t="s">
        <v>8623</v>
      </c>
      <c r="B1721" s="7" t="s">
        <v>12484</v>
      </c>
      <c r="C1721" s="7" t="s">
        <v>9596</v>
      </c>
      <c r="D1721" s="7" t="s">
        <v>9721</v>
      </c>
      <c r="E1721" s="7" t="s">
        <v>8627</v>
      </c>
      <c r="F1721" s="6"/>
      <c r="G1721" s="6"/>
    </row>
    <row r="1722" spans="1:7" ht="240">
      <c r="A1722" s="7" t="s">
        <v>8623</v>
      </c>
      <c r="B1722" s="7" t="s">
        <v>12485</v>
      </c>
      <c r="C1722" s="7" t="s">
        <v>12486</v>
      </c>
      <c r="D1722" s="7" t="s">
        <v>9603</v>
      </c>
      <c r="E1722" s="7" t="s">
        <v>8627</v>
      </c>
      <c r="F1722" s="6"/>
      <c r="G1722" s="6"/>
    </row>
    <row r="1723" spans="1:7" ht="240">
      <c r="A1723" s="7" t="s">
        <v>8623</v>
      </c>
      <c r="B1723" s="7" t="s">
        <v>12487</v>
      </c>
      <c r="C1723" s="7" t="s">
        <v>9605</v>
      </c>
      <c r="D1723" s="7" t="s">
        <v>9933</v>
      </c>
      <c r="E1723" s="7" t="s">
        <v>8627</v>
      </c>
      <c r="F1723" s="6"/>
      <c r="G1723" s="6"/>
    </row>
    <row r="1724" spans="1:7" ht="240">
      <c r="A1724" s="7" t="s">
        <v>8623</v>
      </c>
      <c r="B1724" s="7" t="s">
        <v>12488</v>
      </c>
      <c r="C1724" s="7" t="s">
        <v>9607</v>
      </c>
      <c r="D1724" s="7" t="s">
        <v>9612</v>
      </c>
      <c r="E1724" s="7" t="s">
        <v>8627</v>
      </c>
      <c r="F1724" s="6"/>
      <c r="G1724" s="6"/>
    </row>
    <row r="1725" spans="1:7" ht="240">
      <c r="A1725" s="7" t="s">
        <v>8623</v>
      </c>
      <c r="B1725" s="7" t="s">
        <v>12489</v>
      </c>
      <c r="C1725" s="7" t="s">
        <v>9609</v>
      </c>
      <c r="D1725" s="7" t="s">
        <v>12490</v>
      </c>
      <c r="E1725" s="7" t="s">
        <v>8627</v>
      </c>
      <c r="F1725" s="6"/>
      <c r="G1725" s="6"/>
    </row>
    <row r="1726" spans="1:7" ht="240">
      <c r="A1726" s="7" t="s">
        <v>8623</v>
      </c>
      <c r="B1726" s="7" t="s">
        <v>12491</v>
      </c>
      <c r="C1726" s="7" t="s">
        <v>9611</v>
      </c>
      <c r="D1726" s="7" t="s">
        <v>9955</v>
      </c>
      <c r="E1726" s="7" t="s">
        <v>8627</v>
      </c>
      <c r="F1726" s="6"/>
      <c r="G1726" s="6"/>
    </row>
    <row r="1727" spans="1:7" ht="240">
      <c r="A1727" s="7" t="s">
        <v>8623</v>
      </c>
      <c r="B1727" s="7" t="s">
        <v>12492</v>
      </c>
      <c r="C1727" s="7" t="s">
        <v>11750</v>
      </c>
      <c r="D1727" s="7" t="s">
        <v>9854</v>
      </c>
      <c r="E1727" s="7" t="s">
        <v>8627</v>
      </c>
      <c r="F1727" s="6"/>
      <c r="G1727" s="6"/>
    </row>
    <row r="1728" spans="1:7" ht="240">
      <c r="A1728" s="7" t="s">
        <v>8623</v>
      </c>
      <c r="B1728" s="7" t="s">
        <v>12493</v>
      </c>
      <c r="C1728" s="7" t="s">
        <v>9626</v>
      </c>
      <c r="D1728" s="7" t="s">
        <v>9590</v>
      </c>
      <c r="E1728" s="7" t="s">
        <v>8627</v>
      </c>
      <c r="F1728" s="6"/>
      <c r="G1728" s="6"/>
    </row>
    <row r="1729" spans="1:7" ht="240">
      <c r="A1729" s="7" t="s">
        <v>8623</v>
      </c>
      <c r="B1729" s="7" t="s">
        <v>12494</v>
      </c>
      <c r="C1729" s="7" t="s">
        <v>9629</v>
      </c>
      <c r="D1729" s="7" t="s">
        <v>9590</v>
      </c>
      <c r="E1729" s="7" t="s">
        <v>8627</v>
      </c>
      <c r="F1729" s="6"/>
      <c r="G1729" s="6"/>
    </row>
    <row r="1730" spans="1:7" ht="135">
      <c r="A1730" s="7" t="s">
        <v>8623</v>
      </c>
      <c r="B1730" s="7" t="s">
        <v>12495</v>
      </c>
      <c r="C1730" s="7" t="s">
        <v>9478</v>
      </c>
      <c r="D1730" s="7" t="s">
        <v>9648</v>
      </c>
      <c r="E1730" s="7" t="s">
        <v>118</v>
      </c>
      <c r="F1730" s="6"/>
      <c r="G1730" s="6"/>
    </row>
    <row r="1731" spans="1:7" ht="135">
      <c r="A1731" s="7" t="s">
        <v>8623</v>
      </c>
      <c r="B1731" s="7" t="s">
        <v>12496</v>
      </c>
      <c r="C1731" s="7" t="s">
        <v>9475</v>
      </c>
      <c r="D1731" s="7" t="s">
        <v>9587</v>
      </c>
      <c r="E1731" s="7" t="s">
        <v>118</v>
      </c>
      <c r="F1731" s="6"/>
      <c r="G1731" s="6"/>
    </row>
    <row r="1732" spans="1:7" ht="135">
      <c r="A1732" s="7" t="s">
        <v>8623</v>
      </c>
      <c r="B1732" s="7" t="s">
        <v>12497</v>
      </c>
      <c r="C1732" s="7" t="s">
        <v>9582</v>
      </c>
      <c r="D1732" s="7" t="s">
        <v>9603</v>
      </c>
      <c r="E1732" s="7" t="s">
        <v>118</v>
      </c>
      <c r="F1732" s="6"/>
      <c r="G1732" s="6"/>
    </row>
    <row r="1733" spans="1:7" ht="135">
      <c r="A1733" s="7" t="s">
        <v>8623</v>
      </c>
      <c r="B1733" s="7" t="s">
        <v>12498</v>
      </c>
      <c r="C1733" s="7" t="s">
        <v>9592</v>
      </c>
      <c r="D1733" s="7" t="s">
        <v>9659</v>
      </c>
      <c r="E1733" s="7" t="s">
        <v>118</v>
      </c>
      <c r="F1733" s="6"/>
      <c r="G1733" s="6"/>
    </row>
    <row r="1734" spans="1:7" ht="135">
      <c r="A1734" s="7" t="s">
        <v>8623</v>
      </c>
      <c r="B1734" s="7" t="s">
        <v>12499</v>
      </c>
      <c r="C1734" s="7" t="s">
        <v>9632</v>
      </c>
      <c r="D1734" s="7" t="s">
        <v>9659</v>
      </c>
      <c r="E1734" s="7" t="s">
        <v>118</v>
      </c>
      <c r="F1734" s="6"/>
      <c r="G1734" s="6"/>
    </row>
    <row r="1735" spans="1:7" ht="135">
      <c r="A1735" s="7" t="s">
        <v>8623</v>
      </c>
      <c r="B1735" s="7" t="s">
        <v>12500</v>
      </c>
      <c r="C1735" s="7" t="s">
        <v>9789</v>
      </c>
      <c r="D1735" s="7" t="s">
        <v>9603</v>
      </c>
      <c r="E1735" s="7" t="s">
        <v>118</v>
      </c>
      <c r="F1735" s="6"/>
      <c r="G1735" s="6"/>
    </row>
    <row r="1736" spans="1:7" ht="135">
      <c r="A1736" s="7" t="s">
        <v>8623</v>
      </c>
      <c r="B1736" s="7" t="s">
        <v>12501</v>
      </c>
      <c r="C1736" s="7" t="s">
        <v>9792</v>
      </c>
      <c r="D1736" s="7" t="s">
        <v>9519</v>
      </c>
      <c r="E1736" s="7" t="s">
        <v>118</v>
      </c>
      <c r="F1736" s="6"/>
      <c r="G1736" s="6"/>
    </row>
    <row r="1737" spans="1:7" ht="135">
      <c r="A1737" s="7" t="s">
        <v>8623</v>
      </c>
      <c r="B1737" s="7" t="s">
        <v>12502</v>
      </c>
      <c r="C1737" s="7" t="s">
        <v>9504</v>
      </c>
      <c r="D1737" s="7" t="s">
        <v>9659</v>
      </c>
      <c r="E1737" s="7" t="s">
        <v>118</v>
      </c>
      <c r="F1737" s="6"/>
      <c r="G1737" s="6"/>
    </row>
    <row r="1738" spans="1:7" ht="135">
      <c r="A1738" s="7" t="s">
        <v>8623</v>
      </c>
      <c r="B1738" s="7" t="s">
        <v>12502</v>
      </c>
      <c r="C1738" s="7" t="s">
        <v>9504</v>
      </c>
      <c r="D1738" s="7" t="s">
        <v>12503</v>
      </c>
      <c r="E1738" s="7" t="s">
        <v>118</v>
      </c>
      <c r="F1738" s="6"/>
      <c r="G1738" s="6"/>
    </row>
    <row r="1739" spans="1:7" ht="135">
      <c r="A1739" s="7" t="s">
        <v>8623</v>
      </c>
      <c r="B1739" s="7" t="s">
        <v>12504</v>
      </c>
      <c r="C1739" s="7" t="s">
        <v>9830</v>
      </c>
      <c r="D1739" s="7" t="s">
        <v>9854</v>
      </c>
      <c r="E1739" s="7" t="s">
        <v>118</v>
      </c>
      <c r="F1739" s="6"/>
      <c r="G1739" s="6"/>
    </row>
    <row r="1740" spans="1:7" ht="135">
      <c r="A1740" s="7" t="s">
        <v>8623</v>
      </c>
      <c r="B1740" s="7" t="s">
        <v>12505</v>
      </c>
      <c r="C1740" s="7" t="s">
        <v>9832</v>
      </c>
      <c r="D1740" s="7" t="s">
        <v>9785</v>
      </c>
      <c r="E1740" s="7" t="s">
        <v>118</v>
      </c>
      <c r="F1740" s="6"/>
      <c r="G1740" s="6"/>
    </row>
    <row r="1741" spans="1:7" ht="135">
      <c r="A1741" s="7" t="s">
        <v>8623</v>
      </c>
      <c r="B1741" s="7" t="s">
        <v>12506</v>
      </c>
      <c r="C1741" s="7" t="s">
        <v>9865</v>
      </c>
      <c r="D1741" s="7" t="s">
        <v>12507</v>
      </c>
      <c r="E1741" s="7" t="s">
        <v>118</v>
      </c>
      <c r="F1741" s="6"/>
      <c r="G1741" s="6"/>
    </row>
    <row r="1742" spans="1:7" ht="135">
      <c r="A1742" s="7" t="s">
        <v>8623</v>
      </c>
      <c r="B1742" s="7" t="s">
        <v>12508</v>
      </c>
      <c r="C1742" s="7" t="s">
        <v>9884</v>
      </c>
      <c r="D1742" s="7" t="s">
        <v>9499</v>
      </c>
      <c r="E1742" s="7" t="s">
        <v>118</v>
      </c>
      <c r="F1742" s="6"/>
      <c r="G1742" s="6"/>
    </row>
    <row r="1743" spans="1:7" ht="135">
      <c r="A1743" s="7" t="s">
        <v>8623</v>
      </c>
      <c r="B1743" s="7" t="s">
        <v>12509</v>
      </c>
      <c r="C1743" s="7" t="s">
        <v>12111</v>
      </c>
      <c r="D1743" s="7" t="s">
        <v>9659</v>
      </c>
      <c r="E1743" s="7" t="s">
        <v>118</v>
      </c>
      <c r="F1743" s="6"/>
      <c r="G1743" s="6"/>
    </row>
    <row r="1744" spans="1:7" ht="135">
      <c r="A1744" s="7" t="s">
        <v>8623</v>
      </c>
      <c r="B1744" s="7" t="s">
        <v>12509</v>
      </c>
      <c r="C1744" s="7" t="s">
        <v>12111</v>
      </c>
      <c r="D1744" s="7" t="s">
        <v>9659</v>
      </c>
      <c r="E1744" s="7" t="s">
        <v>118</v>
      </c>
      <c r="F1744" s="6"/>
      <c r="G1744" s="6"/>
    </row>
    <row r="1745" spans="1:7" ht="135">
      <c r="A1745" s="7" t="s">
        <v>8623</v>
      </c>
      <c r="B1745" s="7" t="s">
        <v>12510</v>
      </c>
      <c r="C1745" s="7" t="s">
        <v>9888</v>
      </c>
      <c r="D1745" s="7" t="s">
        <v>9603</v>
      </c>
      <c r="E1745" s="7" t="s">
        <v>118</v>
      </c>
      <c r="F1745" s="6"/>
      <c r="G1745" s="6"/>
    </row>
    <row r="1746" spans="1:7" ht="150">
      <c r="A1746" s="7" t="s">
        <v>8623</v>
      </c>
      <c r="B1746" s="7" t="s">
        <v>12511</v>
      </c>
      <c r="C1746" s="7" t="s">
        <v>9623</v>
      </c>
      <c r="D1746" s="7" t="s">
        <v>9765</v>
      </c>
      <c r="E1746" s="7" t="s">
        <v>118</v>
      </c>
      <c r="F1746" s="6"/>
      <c r="G1746" s="6"/>
    </row>
    <row r="1747" spans="1:7" ht="240">
      <c r="A1747" s="7" t="s">
        <v>8623</v>
      </c>
      <c r="B1747" s="7" t="s">
        <v>12512</v>
      </c>
      <c r="C1747" s="7" t="s">
        <v>9683</v>
      </c>
      <c r="D1747" s="7" t="s">
        <v>9533</v>
      </c>
      <c r="E1747" s="7" t="s">
        <v>8627</v>
      </c>
      <c r="F1747" s="6"/>
      <c r="G1747" s="6"/>
    </row>
    <row r="1748" spans="1:7" ht="240">
      <c r="A1748" s="7" t="s">
        <v>8623</v>
      </c>
      <c r="B1748" s="7" t="s">
        <v>12513</v>
      </c>
      <c r="C1748" s="7" t="s">
        <v>9693</v>
      </c>
      <c r="D1748" s="7" t="s">
        <v>9615</v>
      </c>
      <c r="E1748" s="7" t="s">
        <v>8627</v>
      </c>
      <c r="F1748" s="6"/>
      <c r="G1748" s="6"/>
    </row>
    <row r="1749" spans="1:7" ht="240">
      <c r="A1749" s="7" t="s">
        <v>8623</v>
      </c>
      <c r="B1749" s="7" t="s">
        <v>12514</v>
      </c>
      <c r="C1749" s="7" t="s">
        <v>9695</v>
      </c>
      <c r="D1749" s="7" t="s">
        <v>12515</v>
      </c>
      <c r="E1749" s="7" t="s">
        <v>8627</v>
      </c>
      <c r="F1749" s="6"/>
      <c r="G1749" s="6"/>
    </row>
    <row r="1750" spans="1:7" ht="240">
      <c r="A1750" s="7" t="s">
        <v>8623</v>
      </c>
      <c r="B1750" s="7" t="s">
        <v>12516</v>
      </c>
      <c r="C1750" s="7" t="s">
        <v>9700</v>
      </c>
      <c r="D1750" s="7" t="s">
        <v>12517</v>
      </c>
      <c r="E1750" s="7" t="s">
        <v>8627</v>
      </c>
      <c r="F1750" s="6"/>
      <c r="G1750" s="6"/>
    </row>
    <row r="1751" spans="1:7" ht="240">
      <c r="A1751" s="7" t="s">
        <v>8623</v>
      </c>
      <c r="B1751" s="7" t="s">
        <v>12518</v>
      </c>
      <c r="C1751" s="7" t="s">
        <v>9703</v>
      </c>
      <c r="D1751" s="7" t="s">
        <v>12519</v>
      </c>
      <c r="E1751" s="7" t="s">
        <v>8627</v>
      </c>
      <c r="F1751" s="6"/>
      <c r="G1751" s="6"/>
    </row>
    <row r="1752" spans="1:7" ht="240">
      <c r="A1752" s="7" t="s">
        <v>8623</v>
      </c>
      <c r="B1752" s="7" t="s">
        <v>12520</v>
      </c>
      <c r="C1752" s="7" t="s">
        <v>9760</v>
      </c>
      <c r="D1752" s="7" t="s">
        <v>9718</v>
      </c>
      <c r="E1752" s="7" t="s">
        <v>8627</v>
      </c>
      <c r="F1752" s="6"/>
      <c r="G1752" s="6"/>
    </row>
    <row r="1753" spans="1:7" ht="240">
      <c r="A1753" s="7" t="s">
        <v>8623</v>
      </c>
      <c r="B1753" s="7" t="s">
        <v>12521</v>
      </c>
      <c r="C1753" s="7" t="s">
        <v>9762</v>
      </c>
      <c r="D1753" s="7" t="s">
        <v>9933</v>
      </c>
      <c r="E1753" s="7" t="s">
        <v>8627</v>
      </c>
      <c r="F1753" s="6"/>
      <c r="G1753" s="6"/>
    </row>
    <row r="1754" spans="1:7" ht="240">
      <c r="A1754" s="7" t="s">
        <v>8623</v>
      </c>
      <c r="B1754" s="7" t="s">
        <v>12522</v>
      </c>
      <c r="C1754" s="7" t="s">
        <v>9767</v>
      </c>
      <c r="D1754" s="7" t="s">
        <v>9583</v>
      </c>
      <c r="E1754" s="7" t="s">
        <v>8627</v>
      </c>
      <c r="F1754" s="6"/>
      <c r="G1754" s="6"/>
    </row>
    <row r="1755" spans="1:7" ht="240">
      <c r="A1755" s="7" t="s">
        <v>8623</v>
      </c>
      <c r="B1755" s="7" t="s">
        <v>12523</v>
      </c>
      <c r="C1755" s="7" t="s">
        <v>9769</v>
      </c>
      <c r="D1755" s="7" t="s">
        <v>9499</v>
      </c>
      <c r="E1755" s="7" t="s">
        <v>8627</v>
      </c>
      <c r="F1755" s="6"/>
      <c r="G1755" s="6"/>
    </row>
    <row r="1756" spans="1:7" ht="135">
      <c r="A1756" s="7" t="s">
        <v>8623</v>
      </c>
      <c r="B1756" s="7" t="s">
        <v>12524</v>
      </c>
      <c r="C1756" s="7" t="s">
        <v>12525</v>
      </c>
      <c r="D1756" s="7" t="s">
        <v>9571</v>
      </c>
      <c r="E1756" s="7" t="s">
        <v>118</v>
      </c>
      <c r="F1756" s="6"/>
      <c r="G1756" s="6"/>
    </row>
    <row r="1757" spans="1:7" ht="135">
      <c r="A1757" s="7" t="s">
        <v>8623</v>
      </c>
      <c r="B1757" s="7" t="s">
        <v>12526</v>
      </c>
      <c r="C1757" s="7" t="s">
        <v>9498</v>
      </c>
      <c r="D1757" s="7" t="s">
        <v>9653</v>
      </c>
      <c r="E1757" s="7" t="s">
        <v>118</v>
      </c>
      <c r="F1757" s="6"/>
      <c r="G1757" s="6"/>
    </row>
    <row r="1758" spans="1:7" ht="135">
      <c r="A1758" s="7" t="s">
        <v>8623</v>
      </c>
      <c r="B1758" s="7" t="s">
        <v>12527</v>
      </c>
      <c r="C1758" s="7" t="s">
        <v>9324</v>
      </c>
      <c r="D1758" s="7" t="s">
        <v>9796</v>
      </c>
      <c r="E1758" s="7" t="s">
        <v>118</v>
      </c>
      <c r="F1758" s="6"/>
      <c r="G1758" s="6"/>
    </row>
    <row r="1759" spans="1:7" ht="135">
      <c r="A1759" s="7" t="s">
        <v>8623</v>
      </c>
      <c r="B1759" s="7" t="s">
        <v>12528</v>
      </c>
      <c r="C1759" s="7" t="s">
        <v>9825</v>
      </c>
      <c r="D1759" s="7" t="s">
        <v>8714</v>
      </c>
      <c r="E1759" s="7" t="s">
        <v>118</v>
      </c>
      <c r="F1759" s="6"/>
      <c r="G1759" s="6"/>
    </row>
    <row r="1760" spans="1:7" ht="135">
      <c r="A1760" s="7" t="s">
        <v>8623</v>
      </c>
      <c r="B1760" s="7" t="s">
        <v>12529</v>
      </c>
      <c r="C1760" s="7" t="s">
        <v>9507</v>
      </c>
      <c r="D1760" s="7" t="s">
        <v>12503</v>
      </c>
      <c r="E1760" s="7" t="s">
        <v>118</v>
      </c>
      <c r="F1760" s="6"/>
      <c r="G1760" s="6"/>
    </row>
    <row r="1761" spans="1:7" ht="150">
      <c r="A1761" s="7" t="s">
        <v>8623</v>
      </c>
      <c r="B1761" s="7" t="s">
        <v>12530</v>
      </c>
      <c r="C1761" s="7" t="s">
        <v>12531</v>
      </c>
      <c r="D1761" s="7" t="s">
        <v>10259</v>
      </c>
      <c r="E1761" s="7" t="s">
        <v>118</v>
      </c>
      <c r="F1761" s="6"/>
      <c r="G1761" s="6"/>
    </row>
    <row r="1762" spans="1:7" ht="135">
      <c r="A1762" s="7" t="s">
        <v>8623</v>
      </c>
      <c r="B1762" s="7" t="s">
        <v>12532</v>
      </c>
      <c r="C1762" s="7" t="s">
        <v>9532</v>
      </c>
      <c r="D1762" s="7" t="s">
        <v>9671</v>
      </c>
      <c r="E1762" s="7" t="s">
        <v>118</v>
      </c>
      <c r="F1762" s="6"/>
      <c r="G1762" s="6"/>
    </row>
    <row r="1763" spans="1:7" ht="135">
      <c r="A1763" s="7" t="s">
        <v>8623</v>
      </c>
      <c r="B1763" s="7" t="s">
        <v>12533</v>
      </c>
      <c r="C1763" s="7" t="s">
        <v>9513</v>
      </c>
      <c r="D1763" s="7" t="s">
        <v>9933</v>
      </c>
      <c r="E1763" s="7" t="s">
        <v>118</v>
      </c>
      <c r="F1763" s="6"/>
      <c r="G1763" s="6"/>
    </row>
    <row r="1764" spans="1:7" ht="135">
      <c r="A1764" s="7" t="s">
        <v>8623</v>
      </c>
      <c r="B1764" s="7" t="s">
        <v>12534</v>
      </c>
      <c r="C1764" s="7" t="s">
        <v>9516</v>
      </c>
      <c r="D1764" s="7" t="s">
        <v>9882</v>
      </c>
      <c r="E1764" s="7" t="s">
        <v>118</v>
      </c>
      <c r="F1764" s="6"/>
      <c r="G1764" s="6"/>
    </row>
    <row r="1765" spans="1:7" ht="135">
      <c r="A1765" s="7" t="s">
        <v>8623</v>
      </c>
      <c r="B1765" s="7" t="s">
        <v>12535</v>
      </c>
      <c r="C1765" s="7" t="s">
        <v>9501</v>
      </c>
      <c r="D1765" s="7" t="s">
        <v>9583</v>
      </c>
      <c r="E1765" s="7" t="s">
        <v>118</v>
      </c>
      <c r="F1765" s="6"/>
      <c r="G1765" s="6"/>
    </row>
    <row r="1766" spans="1:7" ht="135">
      <c r="A1766" s="7" t="s">
        <v>8623</v>
      </c>
      <c r="B1766" s="7" t="s">
        <v>12536</v>
      </c>
      <c r="C1766" s="7" t="s">
        <v>9521</v>
      </c>
      <c r="D1766" s="7" t="s">
        <v>9590</v>
      </c>
      <c r="E1766" s="7" t="s">
        <v>118</v>
      </c>
      <c r="F1766" s="6"/>
      <c r="G1766" s="6"/>
    </row>
    <row r="1767" spans="1:7" ht="135">
      <c r="A1767" s="7" t="s">
        <v>8623</v>
      </c>
      <c r="B1767" s="7" t="s">
        <v>12537</v>
      </c>
      <c r="C1767" s="7" t="s">
        <v>9523</v>
      </c>
      <c r="D1767" s="7" t="s">
        <v>10203</v>
      </c>
      <c r="E1767" s="7" t="s">
        <v>118</v>
      </c>
      <c r="F1767" s="6"/>
      <c r="G1767" s="6"/>
    </row>
    <row r="1768" spans="1:7" ht="135">
      <c r="A1768" s="7" t="s">
        <v>8623</v>
      </c>
      <c r="B1768" s="7" t="s">
        <v>12538</v>
      </c>
      <c r="C1768" s="7" t="s">
        <v>9526</v>
      </c>
      <c r="D1768" s="7" t="s">
        <v>12539</v>
      </c>
      <c r="E1768" s="7" t="s">
        <v>118</v>
      </c>
      <c r="F1768" s="6"/>
      <c r="G1768" s="6"/>
    </row>
    <row r="1769" spans="1:7" ht="135">
      <c r="A1769" s="7" t="s">
        <v>8623</v>
      </c>
      <c r="B1769" s="7" t="s">
        <v>12540</v>
      </c>
      <c r="C1769" s="7" t="s">
        <v>9529</v>
      </c>
      <c r="D1769" s="7" t="s">
        <v>9671</v>
      </c>
      <c r="E1769" s="7" t="s">
        <v>118</v>
      </c>
      <c r="F1769" s="6"/>
      <c r="G1769" s="6"/>
    </row>
    <row r="1770" spans="1:7" ht="135">
      <c r="A1770" s="7" t="s">
        <v>8623</v>
      </c>
      <c r="B1770" s="7" t="s">
        <v>12541</v>
      </c>
      <c r="C1770" s="7" t="s">
        <v>9532</v>
      </c>
      <c r="D1770" s="7" t="s">
        <v>9600</v>
      </c>
      <c r="E1770" s="7" t="s">
        <v>118</v>
      </c>
      <c r="F1770" s="6"/>
      <c r="G1770" s="6"/>
    </row>
    <row r="1771" spans="1:7" ht="135">
      <c r="A1771" s="7" t="s">
        <v>8623</v>
      </c>
      <c r="B1771" s="7" t="s">
        <v>12542</v>
      </c>
      <c r="C1771" s="7" t="s">
        <v>9469</v>
      </c>
      <c r="D1771" s="7" t="s">
        <v>9659</v>
      </c>
      <c r="E1771" s="7" t="s">
        <v>118</v>
      </c>
      <c r="F1771" s="6"/>
      <c r="G1771" s="6"/>
    </row>
    <row r="1772" spans="1:7" ht="135">
      <c r="A1772" s="7" t="s">
        <v>8623</v>
      </c>
      <c r="B1772" s="7" t="s">
        <v>12543</v>
      </c>
      <c r="C1772" s="7" t="s">
        <v>9472</v>
      </c>
      <c r="D1772" s="7" t="s">
        <v>9659</v>
      </c>
      <c r="E1772" s="7" t="s">
        <v>118</v>
      </c>
      <c r="F1772" s="6"/>
      <c r="G1772" s="6"/>
    </row>
    <row r="1773" spans="1:7" ht="240">
      <c r="A1773" s="7" t="s">
        <v>8623</v>
      </c>
      <c r="B1773" s="7" t="s">
        <v>12544</v>
      </c>
      <c r="C1773" s="7" t="s">
        <v>9856</v>
      </c>
      <c r="D1773" s="7" t="s">
        <v>9679</v>
      </c>
      <c r="E1773" s="7" t="s">
        <v>8627</v>
      </c>
      <c r="F1773" s="6"/>
      <c r="G1773" s="6"/>
    </row>
    <row r="1774" spans="1:7" ht="240">
      <c r="A1774" s="7" t="s">
        <v>8623</v>
      </c>
      <c r="B1774" s="7" t="s">
        <v>12545</v>
      </c>
      <c r="C1774" s="7" t="s">
        <v>9858</v>
      </c>
      <c r="D1774" s="7" t="s">
        <v>9879</v>
      </c>
      <c r="E1774" s="7" t="s">
        <v>8627</v>
      </c>
      <c r="F1774" s="6"/>
      <c r="G1774" s="6"/>
    </row>
    <row r="1775" spans="1:7" ht="240">
      <c r="A1775" s="7" t="s">
        <v>8623</v>
      </c>
      <c r="B1775" s="7" t="s">
        <v>12546</v>
      </c>
      <c r="C1775" s="7" t="s">
        <v>9860</v>
      </c>
      <c r="D1775" s="7" t="s">
        <v>9796</v>
      </c>
      <c r="E1775" s="7" t="s">
        <v>8627</v>
      </c>
      <c r="F1775" s="6"/>
      <c r="G1775" s="6"/>
    </row>
    <row r="1776" spans="1:7" ht="240">
      <c r="A1776" s="7" t="s">
        <v>8623</v>
      </c>
      <c r="B1776" s="7" t="s">
        <v>12547</v>
      </c>
      <c r="C1776" s="7" t="s">
        <v>9868</v>
      </c>
      <c r="D1776" s="7" t="s">
        <v>9633</v>
      </c>
      <c r="E1776" s="7" t="s">
        <v>8627</v>
      </c>
      <c r="F1776" s="6"/>
      <c r="G1776" s="6"/>
    </row>
    <row r="1777" spans="1:7" ht="240">
      <c r="A1777" s="7" t="s">
        <v>8623</v>
      </c>
      <c r="B1777" s="7" t="s">
        <v>12548</v>
      </c>
      <c r="C1777" s="7" t="s">
        <v>9871</v>
      </c>
      <c r="D1777" s="7" t="s">
        <v>9696</v>
      </c>
      <c r="E1777" s="7" t="s">
        <v>8627</v>
      </c>
      <c r="F1777" s="6"/>
      <c r="G1777" s="6"/>
    </row>
    <row r="1778" spans="1:7" ht="240">
      <c r="A1778" s="7" t="s">
        <v>8623</v>
      </c>
      <c r="B1778" s="7" t="s">
        <v>12549</v>
      </c>
      <c r="C1778" s="7" t="s">
        <v>9874</v>
      </c>
      <c r="D1778" s="7" t="s">
        <v>12550</v>
      </c>
      <c r="E1778" s="7" t="s">
        <v>8627</v>
      </c>
      <c r="F1778" s="6"/>
      <c r="G1778" s="6"/>
    </row>
    <row r="1779" spans="1:7" ht="240">
      <c r="A1779" s="7" t="s">
        <v>8623</v>
      </c>
      <c r="B1779" s="7" t="s">
        <v>12551</v>
      </c>
      <c r="C1779" s="7" t="s">
        <v>9876</v>
      </c>
      <c r="D1779" s="7" t="s">
        <v>9648</v>
      </c>
      <c r="E1779" s="7" t="s">
        <v>8627</v>
      </c>
      <c r="F1779" s="6"/>
      <c r="G1779" s="6"/>
    </row>
    <row r="1780" spans="1:7" ht="240">
      <c r="A1780" s="7" t="s">
        <v>8623</v>
      </c>
      <c r="B1780" s="7" t="s">
        <v>12552</v>
      </c>
      <c r="C1780" s="7" t="s">
        <v>9878</v>
      </c>
      <c r="D1780" s="7" t="s">
        <v>9527</v>
      </c>
      <c r="E1780" s="7" t="s">
        <v>8627</v>
      </c>
      <c r="F1780" s="6"/>
      <c r="G1780" s="6"/>
    </row>
    <row r="1781" spans="1:7" ht="240">
      <c r="A1781" s="7" t="s">
        <v>8623</v>
      </c>
      <c r="B1781" s="7" t="s">
        <v>12553</v>
      </c>
      <c r="C1781" s="7" t="s">
        <v>9881</v>
      </c>
      <c r="D1781" s="7" t="s">
        <v>9633</v>
      </c>
      <c r="E1781" s="7" t="s">
        <v>8627</v>
      </c>
      <c r="F1781" s="6"/>
      <c r="G1781" s="6"/>
    </row>
    <row r="1782" spans="1:7" ht="240">
      <c r="A1782" s="7" t="s">
        <v>8623</v>
      </c>
      <c r="B1782" s="7" t="s">
        <v>12554</v>
      </c>
      <c r="C1782" s="7" t="s">
        <v>9884</v>
      </c>
      <c r="D1782" s="7" t="s">
        <v>9612</v>
      </c>
      <c r="E1782" s="7" t="s">
        <v>8627</v>
      </c>
      <c r="F1782" s="6"/>
      <c r="G1782" s="6"/>
    </row>
    <row r="1783" spans="1:7" ht="240">
      <c r="A1783" s="7" t="s">
        <v>8623</v>
      </c>
      <c r="B1783" s="7" t="s">
        <v>12555</v>
      </c>
      <c r="C1783" s="7" t="s">
        <v>9886</v>
      </c>
      <c r="D1783" s="7" t="s">
        <v>9527</v>
      </c>
      <c r="E1783" s="7" t="s">
        <v>8627</v>
      </c>
      <c r="F1783" s="6"/>
      <c r="G1783" s="6"/>
    </row>
    <row r="1784" spans="1:7" ht="240">
      <c r="A1784" s="7" t="s">
        <v>8623</v>
      </c>
      <c r="B1784" s="7" t="s">
        <v>12556</v>
      </c>
      <c r="C1784" s="7" t="s">
        <v>9890</v>
      </c>
      <c r="D1784" s="7" t="s">
        <v>9612</v>
      </c>
      <c r="E1784" s="7" t="s">
        <v>8627</v>
      </c>
      <c r="F1784" s="6"/>
      <c r="G1784" s="6"/>
    </row>
    <row r="1785" spans="1:7" ht="240">
      <c r="A1785" s="7" t="s">
        <v>8623</v>
      </c>
      <c r="B1785" s="7" t="s">
        <v>12557</v>
      </c>
      <c r="C1785" s="7" t="s">
        <v>9892</v>
      </c>
      <c r="D1785" s="7" t="s">
        <v>9899</v>
      </c>
      <c r="E1785" s="7" t="s">
        <v>8627</v>
      </c>
      <c r="F1785" s="6"/>
      <c r="G1785" s="6"/>
    </row>
    <row r="1786" spans="1:7" ht="240">
      <c r="A1786" s="7" t="s">
        <v>8623</v>
      </c>
      <c r="B1786" s="7" t="s">
        <v>12558</v>
      </c>
      <c r="C1786" s="7" t="s">
        <v>9894</v>
      </c>
      <c r="D1786" s="7" t="s">
        <v>9659</v>
      </c>
      <c r="E1786" s="7" t="s">
        <v>8627</v>
      </c>
      <c r="F1786" s="6"/>
      <c r="G1786" s="6"/>
    </row>
    <row r="1787" spans="1:7" ht="135">
      <c r="A1787" s="7" t="s">
        <v>8623</v>
      </c>
      <c r="B1787" s="7" t="s">
        <v>12559</v>
      </c>
      <c r="C1787" s="7" t="s">
        <v>9155</v>
      </c>
      <c r="D1787" s="7" t="s">
        <v>8751</v>
      </c>
      <c r="E1787" s="7" t="s">
        <v>118</v>
      </c>
      <c r="F1787" s="6"/>
      <c r="G1787" s="6"/>
    </row>
    <row r="1788" spans="1:7" ht="135">
      <c r="A1788" s="7" t="s">
        <v>8623</v>
      </c>
      <c r="B1788" s="7" t="s">
        <v>12560</v>
      </c>
      <c r="C1788" s="7" t="s">
        <v>9432</v>
      </c>
      <c r="D1788" s="7" t="s">
        <v>8781</v>
      </c>
      <c r="E1788" s="7" t="s">
        <v>118</v>
      </c>
      <c r="F1788" s="6"/>
      <c r="G1788" s="6"/>
    </row>
    <row r="1789" spans="1:7" ht="240">
      <c r="A1789" s="7" t="s">
        <v>8623</v>
      </c>
      <c r="B1789" s="7" t="s">
        <v>12561</v>
      </c>
      <c r="C1789" s="7" t="s">
        <v>9543</v>
      </c>
      <c r="D1789" s="7" t="s">
        <v>12562</v>
      </c>
      <c r="E1789" s="7" t="s">
        <v>8627</v>
      </c>
      <c r="F1789" s="6"/>
      <c r="G1789" s="6"/>
    </row>
    <row r="1790" spans="1:7" ht="240">
      <c r="A1790" s="7" t="s">
        <v>8623</v>
      </c>
      <c r="B1790" s="7" t="s">
        <v>12563</v>
      </c>
      <c r="C1790" s="7" t="s">
        <v>9548</v>
      </c>
      <c r="D1790" s="7" t="s">
        <v>9955</v>
      </c>
      <c r="E1790" s="7" t="s">
        <v>8627</v>
      </c>
      <c r="F1790" s="6"/>
      <c r="G1790" s="6"/>
    </row>
    <row r="1791" spans="1:7" ht="240">
      <c r="A1791" s="7" t="s">
        <v>8623</v>
      </c>
      <c r="B1791" s="7" t="s">
        <v>12564</v>
      </c>
      <c r="C1791" s="7" t="s">
        <v>9545</v>
      </c>
      <c r="D1791" s="7" t="s">
        <v>12503</v>
      </c>
      <c r="E1791" s="7" t="s">
        <v>8627</v>
      </c>
      <c r="F1791" s="6"/>
      <c r="G1791" s="6"/>
    </row>
    <row r="1792" spans="1:7" ht="240">
      <c r="A1792" s="7" t="s">
        <v>8623</v>
      </c>
      <c r="B1792" s="7" t="s">
        <v>12565</v>
      </c>
      <c r="C1792" s="7" t="s">
        <v>9551</v>
      </c>
      <c r="D1792" s="7" t="s">
        <v>12566</v>
      </c>
      <c r="E1792" s="7" t="s">
        <v>8627</v>
      </c>
      <c r="F1792" s="6"/>
      <c r="G1792" s="6"/>
    </row>
    <row r="1793" spans="1:7" ht="240">
      <c r="A1793" s="7" t="s">
        <v>8623</v>
      </c>
      <c r="B1793" s="7" t="s">
        <v>12567</v>
      </c>
      <c r="C1793" s="7" t="s">
        <v>9553</v>
      </c>
      <c r="D1793" s="7" t="s">
        <v>9519</v>
      </c>
      <c r="E1793" s="7" t="s">
        <v>8627</v>
      </c>
      <c r="F1793" s="6"/>
      <c r="G1793" s="6"/>
    </row>
    <row r="1794" spans="1:7" ht="240">
      <c r="A1794" s="7" t="s">
        <v>8623</v>
      </c>
      <c r="B1794" s="7" t="s">
        <v>12568</v>
      </c>
      <c r="C1794" s="7" t="s">
        <v>9555</v>
      </c>
      <c r="D1794" s="7" t="s">
        <v>9643</v>
      </c>
      <c r="E1794" s="7" t="s">
        <v>8627</v>
      </c>
      <c r="F1794" s="6"/>
      <c r="G1794" s="6"/>
    </row>
    <row r="1795" spans="1:7" ht="240">
      <c r="A1795" s="7" t="s">
        <v>8623</v>
      </c>
      <c r="B1795" s="7" t="s">
        <v>12569</v>
      </c>
      <c r="C1795" s="7" t="s">
        <v>9558</v>
      </c>
      <c r="D1795" s="7" t="s">
        <v>12570</v>
      </c>
      <c r="E1795" s="7" t="s">
        <v>8627</v>
      </c>
      <c r="F1795" s="6"/>
      <c r="G1795" s="6"/>
    </row>
    <row r="1796" spans="1:7" ht="240">
      <c r="A1796" s="7" t="s">
        <v>8623</v>
      </c>
      <c r="B1796" s="7" t="s">
        <v>12571</v>
      </c>
      <c r="C1796" s="7" t="s">
        <v>9561</v>
      </c>
      <c r="D1796" s="7" t="s">
        <v>9796</v>
      </c>
      <c r="E1796" s="7" t="s">
        <v>8627</v>
      </c>
      <c r="F1796" s="6"/>
      <c r="G1796" s="6"/>
    </row>
    <row r="1797" spans="1:7" ht="240">
      <c r="A1797" s="7" t="s">
        <v>8623</v>
      </c>
      <c r="B1797" s="7" t="s">
        <v>12572</v>
      </c>
      <c r="C1797" s="7" t="s">
        <v>9564</v>
      </c>
      <c r="D1797" s="7" t="s">
        <v>9648</v>
      </c>
      <c r="E1797" s="7" t="s">
        <v>8627</v>
      </c>
      <c r="F1797" s="6"/>
      <c r="G1797" s="6"/>
    </row>
    <row r="1798" spans="1:7" ht="240">
      <c r="A1798" s="7" t="s">
        <v>8623</v>
      </c>
      <c r="B1798" s="7" t="s">
        <v>12573</v>
      </c>
      <c r="C1798" s="7" t="s">
        <v>9567</v>
      </c>
      <c r="D1798" s="7" t="s">
        <v>9580</v>
      </c>
      <c r="E1798" s="7" t="s">
        <v>8627</v>
      </c>
      <c r="F1798" s="6"/>
      <c r="G1798" s="6"/>
    </row>
    <row r="1799" spans="1:7" ht="240">
      <c r="A1799" s="7" t="s">
        <v>8623</v>
      </c>
      <c r="B1799" s="7" t="s">
        <v>12574</v>
      </c>
      <c r="C1799" s="7" t="s">
        <v>9573</v>
      </c>
      <c r="D1799" s="7" t="s">
        <v>12575</v>
      </c>
      <c r="E1799" s="7" t="s">
        <v>8627</v>
      </c>
      <c r="F1799" s="6"/>
      <c r="G1799" s="6"/>
    </row>
    <row r="1800" spans="1:7" ht="240">
      <c r="A1800" s="7" t="s">
        <v>8623</v>
      </c>
      <c r="B1800" s="7" t="s">
        <v>12576</v>
      </c>
      <c r="C1800" s="7" t="s">
        <v>9896</v>
      </c>
      <c r="D1800" s="7" t="s">
        <v>9793</v>
      </c>
      <c r="E1800" s="7" t="s">
        <v>8627</v>
      </c>
      <c r="F1800" s="6"/>
      <c r="G1800" s="6"/>
    </row>
    <row r="1801" spans="1:7" ht="240">
      <c r="A1801" s="7" t="s">
        <v>8623</v>
      </c>
      <c r="B1801" s="7" t="s">
        <v>12577</v>
      </c>
      <c r="C1801" s="7" t="s">
        <v>9898</v>
      </c>
      <c r="D1801" s="7" t="s">
        <v>9793</v>
      </c>
      <c r="E1801" s="7" t="s">
        <v>8627</v>
      </c>
      <c r="F1801" s="6"/>
      <c r="G1801" s="6"/>
    </row>
    <row r="1802" spans="1:7" ht="240">
      <c r="A1802" s="7" t="s">
        <v>8623</v>
      </c>
      <c r="B1802" s="7" t="s">
        <v>12578</v>
      </c>
      <c r="C1802" s="7" t="s">
        <v>9901</v>
      </c>
      <c r="D1802" s="7" t="s">
        <v>12579</v>
      </c>
      <c r="E1802" s="7" t="s">
        <v>8627</v>
      </c>
      <c r="F1802" s="6"/>
      <c r="G1802" s="6"/>
    </row>
    <row r="1803" spans="1:7" ht="240">
      <c r="A1803" s="7" t="s">
        <v>8623</v>
      </c>
      <c r="B1803" s="7" t="s">
        <v>12580</v>
      </c>
      <c r="C1803" s="7" t="s">
        <v>9904</v>
      </c>
      <c r="D1803" s="7" t="s">
        <v>9633</v>
      </c>
      <c r="E1803" s="7" t="s">
        <v>8627</v>
      </c>
      <c r="F1803" s="6"/>
      <c r="G1803" s="6"/>
    </row>
    <row r="1804" spans="1:7" ht="240">
      <c r="A1804" s="7" t="s">
        <v>8623</v>
      </c>
      <c r="B1804" s="7" t="s">
        <v>12581</v>
      </c>
      <c r="C1804" s="7" t="s">
        <v>9906</v>
      </c>
      <c r="D1804" s="7" t="s">
        <v>9820</v>
      </c>
      <c r="E1804" s="7" t="s">
        <v>8627</v>
      </c>
      <c r="F1804" s="6"/>
      <c r="G1804" s="6"/>
    </row>
    <row r="1805" spans="1:7" ht="240">
      <c r="A1805" s="7" t="s">
        <v>8623</v>
      </c>
      <c r="B1805" s="7" t="s">
        <v>12582</v>
      </c>
      <c r="C1805" s="7" t="s">
        <v>9908</v>
      </c>
      <c r="D1805" s="7" t="s">
        <v>10324</v>
      </c>
      <c r="E1805" s="7" t="s">
        <v>8627</v>
      </c>
      <c r="F1805" s="6"/>
      <c r="G1805" s="6"/>
    </row>
    <row r="1806" spans="1:7" ht="240">
      <c r="A1806" s="7" t="s">
        <v>8623</v>
      </c>
      <c r="B1806" s="7" t="s">
        <v>12583</v>
      </c>
      <c r="C1806" s="7" t="s">
        <v>9912</v>
      </c>
      <c r="D1806" s="7" t="s">
        <v>9470</v>
      </c>
      <c r="E1806" s="7" t="s">
        <v>8627</v>
      </c>
      <c r="F1806" s="6"/>
      <c r="G1806" s="6"/>
    </row>
    <row r="1807" spans="1:7" ht="240">
      <c r="A1807" s="7" t="s">
        <v>8623</v>
      </c>
      <c r="B1807" s="7" t="s">
        <v>12584</v>
      </c>
      <c r="C1807" s="7" t="s">
        <v>9914</v>
      </c>
      <c r="D1807" s="7" t="s">
        <v>9648</v>
      </c>
      <c r="E1807" s="7" t="s">
        <v>8627</v>
      </c>
      <c r="F1807" s="6"/>
      <c r="G1807" s="6"/>
    </row>
    <row r="1808" spans="1:7" ht="240">
      <c r="A1808" s="7" t="s">
        <v>8623</v>
      </c>
      <c r="B1808" s="7" t="s">
        <v>12585</v>
      </c>
      <c r="C1808" s="7" t="s">
        <v>9917</v>
      </c>
      <c r="D1808" s="7" t="s">
        <v>12503</v>
      </c>
      <c r="E1808" s="7" t="s">
        <v>8627</v>
      </c>
      <c r="F1808" s="6"/>
      <c r="G1808" s="6"/>
    </row>
    <row r="1809" spans="1:7" ht="135">
      <c r="A1809" s="7" t="s">
        <v>8623</v>
      </c>
      <c r="B1809" s="7" t="s">
        <v>12586</v>
      </c>
      <c r="C1809" s="7" t="s">
        <v>10013</v>
      </c>
      <c r="D1809" s="7" t="s">
        <v>9593</v>
      </c>
      <c r="E1809" s="7" t="s">
        <v>118</v>
      </c>
      <c r="F1809" s="6"/>
      <c r="G1809" s="6"/>
    </row>
    <row r="1810" spans="1:7" ht="135">
      <c r="A1810" s="7" t="s">
        <v>8623</v>
      </c>
      <c r="B1810" s="7" t="s">
        <v>12587</v>
      </c>
      <c r="C1810" s="7" t="s">
        <v>10020</v>
      </c>
      <c r="D1810" s="7" t="s">
        <v>9991</v>
      </c>
      <c r="E1810" s="7" t="s">
        <v>118</v>
      </c>
      <c r="F1810" s="6"/>
      <c r="G1810" s="6"/>
    </row>
    <row r="1811" spans="1:7" ht="150">
      <c r="A1811" s="7" t="s">
        <v>8623</v>
      </c>
      <c r="B1811" s="7" t="s">
        <v>12588</v>
      </c>
      <c r="C1811" s="7" t="s">
        <v>12589</v>
      </c>
      <c r="D1811" s="7" t="s">
        <v>12590</v>
      </c>
      <c r="E1811" s="7" t="s">
        <v>118</v>
      </c>
      <c r="F1811" s="6"/>
      <c r="G1811" s="6"/>
    </row>
    <row r="1812" spans="1:7" ht="240">
      <c r="A1812" s="7" t="s">
        <v>8623</v>
      </c>
      <c r="B1812" s="7" t="s">
        <v>12591</v>
      </c>
      <c r="C1812" s="7" t="s">
        <v>9941</v>
      </c>
      <c r="D1812" s="7" t="s">
        <v>9854</v>
      </c>
      <c r="E1812" s="7" t="s">
        <v>8627</v>
      </c>
      <c r="F1812" s="6"/>
      <c r="G1812" s="6"/>
    </row>
    <row r="1813" spans="1:7" ht="240">
      <c r="A1813" s="7" t="s">
        <v>8623</v>
      </c>
      <c r="B1813" s="7" t="s">
        <v>12592</v>
      </c>
      <c r="C1813" s="7" t="s">
        <v>9478</v>
      </c>
      <c r="D1813" s="7" t="s">
        <v>12593</v>
      </c>
      <c r="E1813" s="7" t="s">
        <v>8627</v>
      </c>
      <c r="F1813" s="6"/>
      <c r="G1813" s="6"/>
    </row>
    <row r="1814" spans="1:7" ht="240">
      <c r="A1814" s="7" t="s">
        <v>8623</v>
      </c>
      <c r="B1814" s="7" t="s">
        <v>12594</v>
      </c>
      <c r="C1814" s="7" t="s">
        <v>9944</v>
      </c>
      <c r="D1814" s="7" t="s">
        <v>9527</v>
      </c>
      <c r="E1814" s="7" t="s">
        <v>8627</v>
      </c>
      <c r="F1814" s="6"/>
      <c r="G1814" s="6"/>
    </row>
    <row r="1815" spans="1:7" ht="240">
      <c r="A1815" s="7" t="s">
        <v>8623</v>
      </c>
      <c r="B1815" s="7" t="s">
        <v>12595</v>
      </c>
      <c r="C1815" s="7" t="s">
        <v>9813</v>
      </c>
      <c r="D1815" s="7" t="s">
        <v>12596</v>
      </c>
      <c r="E1815" s="7" t="s">
        <v>8627</v>
      </c>
      <c r="F1815" s="6"/>
      <c r="G1815" s="6"/>
    </row>
    <row r="1816" spans="1:7" ht="240">
      <c r="A1816" s="7" t="s">
        <v>8623</v>
      </c>
      <c r="B1816" s="7" t="s">
        <v>12597</v>
      </c>
      <c r="C1816" s="7" t="s">
        <v>9617</v>
      </c>
      <c r="D1816" s="7" t="s">
        <v>12579</v>
      </c>
      <c r="E1816" s="7" t="s">
        <v>8627</v>
      </c>
      <c r="F1816" s="6"/>
      <c r="G1816" s="6"/>
    </row>
    <row r="1817" spans="1:7" ht="240">
      <c r="A1817" s="7" t="s">
        <v>8623</v>
      </c>
      <c r="B1817" s="7" t="s">
        <v>12598</v>
      </c>
      <c r="C1817" s="7" t="s">
        <v>9620</v>
      </c>
      <c r="D1817" s="7" t="s">
        <v>9627</v>
      </c>
      <c r="E1817" s="7" t="s">
        <v>8627</v>
      </c>
      <c r="F1817" s="6"/>
      <c r="G1817" s="6"/>
    </row>
    <row r="1818" spans="1:7" ht="240">
      <c r="A1818" s="7" t="s">
        <v>8623</v>
      </c>
      <c r="B1818" s="7" t="s">
        <v>12599</v>
      </c>
      <c r="C1818" s="7" t="s">
        <v>9623</v>
      </c>
      <c r="D1818" s="7" t="s">
        <v>9765</v>
      </c>
      <c r="E1818" s="7" t="s">
        <v>8627</v>
      </c>
      <c r="F1818" s="6"/>
      <c r="G1818" s="6"/>
    </row>
    <row r="1819" spans="1:7" ht="240">
      <c r="A1819" s="7" t="s">
        <v>8623</v>
      </c>
      <c r="B1819" s="7" t="s">
        <v>12600</v>
      </c>
      <c r="C1819" s="7" t="s">
        <v>9635</v>
      </c>
      <c r="D1819" s="7" t="s">
        <v>9640</v>
      </c>
      <c r="E1819" s="7" t="s">
        <v>12601</v>
      </c>
      <c r="F1819" s="6"/>
      <c r="G1819" s="6"/>
    </row>
    <row r="1820" spans="1:7" ht="240">
      <c r="A1820" s="7" t="s">
        <v>8623</v>
      </c>
      <c r="B1820" s="7" t="s">
        <v>12602</v>
      </c>
      <c r="C1820" s="7" t="s">
        <v>9637</v>
      </c>
      <c r="D1820" s="7" t="s">
        <v>9633</v>
      </c>
      <c r="E1820" s="7" t="s">
        <v>8627</v>
      </c>
      <c r="F1820" s="6"/>
      <c r="G1820" s="6"/>
    </row>
    <row r="1821" spans="1:7" ht="240">
      <c r="A1821" s="7" t="s">
        <v>8623</v>
      </c>
      <c r="B1821" s="7" t="s">
        <v>12603</v>
      </c>
      <c r="C1821" s="7" t="s">
        <v>9639</v>
      </c>
      <c r="D1821" s="7" t="s">
        <v>9656</v>
      </c>
      <c r="E1821" s="7" t="s">
        <v>8627</v>
      </c>
      <c r="F1821" s="6"/>
      <c r="G1821" s="6"/>
    </row>
    <row r="1822" spans="1:7" ht="240">
      <c r="A1822" s="7" t="s">
        <v>8623</v>
      </c>
      <c r="B1822" s="7" t="s">
        <v>12604</v>
      </c>
      <c r="C1822" s="7" t="s">
        <v>9708</v>
      </c>
      <c r="D1822" s="7" t="s">
        <v>12579</v>
      </c>
      <c r="E1822" s="7" t="s">
        <v>8627</v>
      </c>
      <c r="F1822" s="6"/>
      <c r="G1822" s="6"/>
    </row>
    <row r="1823" spans="1:7" ht="240">
      <c r="A1823" s="7" t="s">
        <v>8623</v>
      </c>
      <c r="B1823" s="7" t="s">
        <v>12605</v>
      </c>
      <c r="C1823" s="7" t="s">
        <v>9717</v>
      </c>
      <c r="D1823" s="7" t="s">
        <v>12579</v>
      </c>
      <c r="E1823" s="7" t="s">
        <v>8627</v>
      </c>
      <c r="F1823" s="6"/>
      <c r="G1823" s="6"/>
    </row>
    <row r="1824" spans="1:7" ht="240">
      <c r="A1824" s="7" t="s">
        <v>8623</v>
      </c>
      <c r="B1824" s="7" t="s">
        <v>12606</v>
      </c>
      <c r="C1824" s="7" t="s">
        <v>9720</v>
      </c>
      <c r="D1824" s="7" t="s">
        <v>12590</v>
      </c>
      <c r="E1824" s="7" t="s">
        <v>8627</v>
      </c>
      <c r="F1824" s="6"/>
      <c r="G1824" s="6"/>
    </row>
    <row r="1825" spans="1:7" ht="240">
      <c r="A1825" s="7" t="s">
        <v>8623</v>
      </c>
      <c r="B1825" s="7" t="s">
        <v>12607</v>
      </c>
      <c r="C1825" s="7" t="s">
        <v>9723</v>
      </c>
      <c r="D1825" s="7" t="s">
        <v>9955</v>
      </c>
      <c r="E1825" s="7" t="s">
        <v>8627</v>
      </c>
      <c r="F1825" s="6"/>
      <c r="G1825" s="6"/>
    </row>
    <row r="1826" spans="1:7" ht="240">
      <c r="A1826" s="7" t="s">
        <v>8623</v>
      </c>
      <c r="B1826" s="7" t="s">
        <v>12608</v>
      </c>
      <c r="C1826" s="7" t="s">
        <v>9475</v>
      </c>
      <c r="D1826" s="7" t="s">
        <v>8714</v>
      </c>
      <c r="E1826" s="7" t="s">
        <v>8627</v>
      </c>
      <c r="F1826" s="6"/>
      <c r="G1826" s="6"/>
    </row>
    <row r="1827" spans="1:7" ht="240">
      <c r="A1827" s="7" t="s">
        <v>8623</v>
      </c>
      <c r="B1827" s="7" t="s">
        <v>12609</v>
      </c>
      <c r="C1827" s="7" t="s">
        <v>9728</v>
      </c>
      <c r="D1827" s="7" t="s">
        <v>9796</v>
      </c>
      <c r="E1827" s="7" t="s">
        <v>8627</v>
      </c>
      <c r="F1827" s="6"/>
      <c r="G1827" s="6"/>
    </row>
    <row r="1828" spans="1:7" ht="240">
      <c r="A1828" s="7" t="s">
        <v>8623</v>
      </c>
      <c r="B1828" s="7" t="s">
        <v>12610</v>
      </c>
      <c r="C1828" s="7" t="s">
        <v>9730</v>
      </c>
      <c r="D1828" s="7" t="s">
        <v>10259</v>
      </c>
      <c r="E1828" s="7" t="s">
        <v>8627</v>
      </c>
      <c r="F1828" s="6"/>
      <c r="G1828" s="6"/>
    </row>
    <row r="1829" spans="1:7" ht="240">
      <c r="A1829" s="7" t="s">
        <v>8623</v>
      </c>
      <c r="B1829" s="7" t="s">
        <v>12611</v>
      </c>
      <c r="C1829" s="7" t="s">
        <v>9733</v>
      </c>
      <c r="D1829" s="7" t="s">
        <v>9643</v>
      </c>
      <c r="E1829" s="7" t="s">
        <v>8627</v>
      </c>
      <c r="F1829" s="6"/>
      <c r="G1829" s="6"/>
    </row>
    <row r="1830" spans="1:7" ht="240">
      <c r="A1830" s="7" t="s">
        <v>8623</v>
      </c>
      <c r="B1830" s="7" t="s">
        <v>12612</v>
      </c>
      <c r="C1830" s="7" t="s">
        <v>9739</v>
      </c>
      <c r="D1830" s="7" t="s">
        <v>12613</v>
      </c>
      <c r="E1830" s="7" t="s">
        <v>8627</v>
      </c>
      <c r="F1830" s="6"/>
      <c r="G1830" s="6"/>
    </row>
    <row r="1831" spans="1:7" ht="240">
      <c r="A1831" s="7" t="s">
        <v>8623</v>
      </c>
      <c r="B1831" s="7" t="s">
        <v>12614</v>
      </c>
      <c r="C1831" s="7" t="s">
        <v>9787</v>
      </c>
      <c r="D1831" s="7" t="s">
        <v>9527</v>
      </c>
      <c r="E1831" s="7" t="s">
        <v>8627</v>
      </c>
      <c r="F1831" s="6"/>
      <c r="G1831" s="6"/>
    </row>
    <row r="1832" spans="1:7" ht="240">
      <c r="A1832" s="7" t="s">
        <v>8623</v>
      </c>
      <c r="B1832" s="7" t="s">
        <v>12615</v>
      </c>
      <c r="C1832" s="7" t="s">
        <v>10332</v>
      </c>
      <c r="D1832" s="7" t="s">
        <v>9863</v>
      </c>
      <c r="E1832" s="7" t="s">
        <v>8627</v>
      </c>
      <c r="F1832" s="6"/>
      <c r="G1832" s="6"/>
    </row>
    <row r="1833" spans="1:7" ht="240">
      <c r="A1833" s="7" t="s">
        <v>8623</v>
      </c>
      <c r="B1833" s="7" t="s">
        <v>12616</v>
      </c>
      <c r="C1833" s="7" t="s">
        <v>9819</v>
      </c>
      <c r="D1833" s="7" t="s">
        <v>12519</v>
      </c>
      <c r="E1833" s="7" t="s">
        <v>8627</v>
      </c>
      <c r="F1833" s="6"/>
      <c r="G1833" s="6"/>
    </row>
    <row r="1834" spans="1:7" ht="240">
      <c r="A1834" s="7" t="s">
        <v>8623</v>
      </c>
      <c r="B1834" s="7" t="s">
        <v>12617</v>
      </c>
      <c r="C1834" s="7" t="s">
        <v>9822</v>
      </c>
      <c r="D1834" s="7" t="s">
        <v>12618</v>
      </c>
      <c r="E1834" s="7" t="s">
        <v>8627</v>
      </c>
      <c r="F1834" s="6"/>
      <c r="G1834" s="6"/>
    </row>
    <row r="1835" spans="1:7" ht="240">
      <c r="A1835" s="7" t="s">
        <v>8623</v>
      </c>
      <c r="B1835" s="7" t="s">
        <v>12619</v>
      </c>
      <c r="C1835" s="7" t="s">
        <v>9825</v>
      </c>
      <c r="D1835" s="7" t="s">
        <v>9666</v>
      </c>
      <c r="E1835" s="7" t="s">
        <v>8627</v>
      </c>
      <c r="F1835" s="6"/>
      <c r="G1835" s="6"/>
    </row>
    <row r="1836" spans="1:7" ht="240">
      <c r="A1836" s="7" t="s">
        <v>8623</v>
      </c>
      <c r="B1836" s="7" t="s">
        <v>12620</v>
      </c>
      <c r="C1836" s="7" t="s">
        <v>9828</v>
      </c>
      <c r="D1836" s="7" t="s">
        <v>12621</v>
      </c>
      <c r="E1836" s="7" t="s">
        <v>8627</v>
      </c>
      <c r="F1836" s="6"/>
      <c r="G1836" s="6"/>
    </row>
    <row r="1837" spans="1:7" ht="240">
      <c r="A1837" s="7" t="s">
        <v>8623</v>
      </c>
      <c r="B1837" s="7" t="s">
        <v>12622</v>
      </c>
      <c r="C1837" s="7" t="s">
        <v>9834</v>
      </c>
      <c r="D1837" s="7" t="s">
        <v>9615</v>
      </c>
      <c r="E1837" s="7" t="s">
        <v>8627</v>
      </c>
      <c r="F1837" s="6"/>
      <c r="G1837" s="6"/>
    </row>
    <row r="1838" spans="1:7" ht="240">
      <c r="A1838" s="7" t="s">
        <v>8623</v>
      </c>
      <c r="B1838" s="7" t="s">
        <v>12623</v>
      </c>
      <c r="C1838" s="7" t="s">
        <v>9837</v>
      </c>
      <c r="D1838" s="7" t="s">
        <v>9659</v>
      </c>
      <c r="E1838" s="7" t="s">
        <v>8627</v>
      </c>
      <c r="F1838" s="6"/>
      <c r="G1838" s="6"/>
    </row>
    <row r="1839" spans="1:7" ht="240">
      <c r="A1839" s="7" t="s">
        <v>8623</v>
      </c>
      <c r="B1839" s="7" t="s">
        <v>12624</v>
      </c>
      <c r="C1839" s="7" t="s">
        <v>9840</v>
      </c>
      <c r="D1839" s="7" t="s">
        <v>12625</v>
      </c>
      <c r="E1839" s="7" t="s">
        <v>8627</v>
      </c>
      <c r="F1839" s="6"/>
      <c r="G1839" s="6"/>
    </row>
    <row r="1840" spans="1:7" ht="240">
      <c r="A1840" s="7" t="s">
        <v>8623</v>
      </c>
      <c r="B1840" s="7" t="s">
        <v>12626</v>
      </c>
      <c r="C1840" s="7" t="s">
        <v>9843</v>
      </c>
      <c r="D1840" s="7" t="s">
        <v>9793</v>
      </c>
      <c r="E1840" s="7" t="s">
        <v>8627</v>
      </c>
      <c r="F1840" s="6"/>
      <c r="G1840" s="6"/>
    </row>
    <row r="1841" spans="1:7" ht="240">
      <c r="A1841" s="7" t="s">
        <v>8623</v>
      </c>
      <c r="B1841" s="7" t="s">
        <v>12627</v>
      </c>
      <c r="C1841" s="7" t="s">
        <v>9845</v>
      </c>
      <c r="D1841" s="7" t="s">
        <v>12628</v>
      </c>
      <c r="E1841" s="7" t="s">
        <v>8627</v>
      </c>
      <c r="F1841" s="6"/>
      <c r="G1841" s="6"/>
    </row>
    <row r="1842" spans="1:7" ht="240">
      <c r="A1842" s="7" t="s">
        <v>8623</v>
      </c>
      <c r="B1842" s="7" t="s">
        <v>12629</v>
      </c>
      <c r="C1842" s="7" t="s">
        <v>9848</v>
      </c>
      <c r="D1842" s="7" t="s">
        <v>9519</v>
      </c>
      <c r="E1842" s="7" t="s">
        <v>8627</v>
      </c>
      <c r="F1842" s="6"/>
      <c r="G1842" s="6"/>
    </row>
    <row r="1843" spans="1:7" ht="240">
      <c r="A1843" s="7" t="s">
        <v>8623</v>
      </c>
      <c r="B1843" s="7" t="s">
        <v>12630</v>
      </c>
      <c r="C1843" s="7" t="s">
        <v>9851</v>
      </c>
      <c r="D1843" s="7" t="s">
        <v>12631</v>
      </c>
      <c r="E1843" s="7" t="s">
        <v>8627</v>
      </c>
      <c r="F1843" s="6"/>
      <c r="G1843" s="6"/>
    </row>
    <row r="1844" spans="1:7" ht="240">
      <c r="A1844" s="7" t="s">
        <v>8623</v>
      </c>
      <c r="B1844" s="7" t="s">
        <v>12632</v>
      </c>
      <c r="C1844" s="7" t="s">
        <v>9853</v>
      </c>
      <c r="D1844" s="7" t="s">
        <v>12590</v>
      </c>
      <c r="E1844" s="7" t="s">
        <v>8627</v>
      </c>
      <c r="F1844" s="6"/>
      <c r="G1844" s="6"/>
    </row>
    <row r="1845" spans="1:7" ht="240">
      <c r="A1845" s="7" t="s">
        <v>8623</v>
      </c>
      <c r="B1845" s="7" t="s">
        <v>12633</v>
      </c>
      <c r="C1845" s="7" t="s">
        <v>9921</v>
      </c>
      <c r="D1845" s="7" t="s">
        <v>12634</v>
      </c>
      <c r="E1845" s="7" t="s">
        <v>8627</v>
      </c>
      <c r="F1845" s="6"/>
      <c r="G1845" s="6"/>
    </row>
    <row r="1846" spans="1:7" ht="240">
      <c r="A1846" s="7" t="s">
        <v>8623</v>
      </c>
      <c r="B1846" s="7" t="s">
        <v>12635</v>
      </c>
      <c r="C1846" s="7" t="s">
        <v>9923</v>
      </c>
      <c r="D1846" s="7" t="s">
        <v>9587</v>
      </c>
      <c r="E1846" s="7" t="s">
        <v>8627</v>
      </c>
      <c r="F1846" s="6"/>
      <c r="G1846" s="6"/>
    </row>
    <row r="1847" spans="1:7" ht="240">
      <c r="A1847" s="7" t="s">
        <v>8623</v>
      </c>
      <c r="B1847" s="7" t="s">
        <v>12636</v>
      </c>
      <c r="C1847" s="7" t="s">
        <v>9926</v>
      </c>
      <c r="D1847" s="7" t="s">
        <v>9933</v>
      </c>
      <c r="E1847" s="7" t="s">
        <v>8627</v>
      </c>
      <c r="F1847" s="6"/>
      <c r="G1847" s="6"/>
    </row>
    <row r="1848" spans="1:7" ht="240">
      <c r="A1848" s="7" t="s">
        <v>8623</v>
      </c>
      <c r="B1848" s="7" t="s">
        <v>12637</v>
      </c>
      <c r="C1848" s="7" t="s">
        <v>9928</v>
      </c>
      <c r="D1848" s="7" t="s">
        <v>9659</v>
      </c>
      <c r="E1848" s="7" t="s">
        <v>8627</v>
      </c>
      <c r="F1848" s="6"/>
      <c r="G1848" s="6"/>
    </row>
    <row r="1849" spans="1:7" ht="240">
      <c r="A1849" s="7" t="s">
        <v>8623</v>
      </c>
      <c r="B1849" s="7" t="s">
        <v>12638</v>
      </c>
      <c r="C1849" s="7" t="s">
        <v>9930</v>
      </c>
      <c r="D1849" s="7" t="s">
        <v>12550</v>
      </c>
      <c r="E1849" s="7" t="s">
        <v>8627</v>
      </c>
      <c r="F1849" s="6"/>
      <c r="G1849" s="6"/>
    </row>
    <row r="1850" spans="1:7" ht="240">
      <c r="A1850" s="7" t="s">
        <v>8623</v>
      </c>
      <c r="B1850" s="7" t="s">
        <v>12639</v>
      </c>
      <c r="C1850" s="7" t="s">
        <v>9932</v>
      </c>
      <c r="D1850" s="7" t="s">
        <v>9519</v>
      </c>
      <c r="E1850" s="7" t="s">
        <v>8627</v>
      </c>
      <c r="F1850" s="6"/>
      <c r="G1850" s="6"/>
    </row>
    <row r="1851" spans="1:7" ht="240">
      <c r="A1851" s="7" t="s">
        <v>8623</v>
      </c>
      <c r="B1851" s="7" t="s">
        <v>12640</v>
      </c>
      <c r="C1851" s="7" t="s">
        <v>9997</v>
      </c>
      <c r="D1851" s="7" t="s">
        <v>12490</v>
      </c>
      <c r="E1851" s="7" t="s">
        <v>8627</v>
      </c>
      <c r="F1851" s="6"/>
      <c r="G1851" s="6"/>
    </row>
    <row r="1852" spans="1:7" ht="240">
      <c r="A1852" s="7" t="s">
        <v>8623</v>
      </c>
      <c r="B1852" s="7" t="s">
        <v>12641</v>
      </c>
      <c r="C1852" s="7" t="s">
        <v>9999</v>
      </c>
      <c r="D1852" s="7" t="s">
        <v>9648</v>
      </c>
      <c r="E1852" s="7" t="s">
        <v>8627</v>
      </c>
      <c r="F1852" s="6"/>
      <c r="G1852" s="6"/>
    </row>
    <row r="1853" spans="1:7" ht="240">
      <c r="A1853" s="7" t="s">
        <v>8623</v>
      </c>
      <c r="B1853" s="7" t="s">
        <v>12642</v>
      </c>
      <c r="C1853" s="7" t="s">
        <v>10001</v>
      </c>
      <c r="D1853" s="7" t="s">
        <v>9793</v>
      </c>
      <c r="E1853" s="7" t="s">
        <v>8627</v>
      </c>
      <c r="F1853" s="6"/>
      <c r="G1853" s="6"/>
    </row>
    <row r="1854" spans="1:7" ht="240">
      <c r="A1854" s="7" t="s">
        <v>8623</v>
      </c>
      <c r="B1854" s="7" t="s">
        <v>12643</v>
      </c>
      <c r="C1854" s="7" t="s">
        <v>10003</v>
      </c>
      <c r="D1854" s="7" t="s">
        <v>9793</v>
      </c>
      <c r="E1854" s="7" t="s">
        <v>8627</v>
      </c>
      <c r="F1854" s="6"/>
      <c r="G1854" s="6"/>
    </row>
    <row r="1855" spans="1:7" ht="240">
      <c r="A1855" s="7" t="s">
        <v>8623</v>
      </c>
      <c r="B1855" s="7" t="s">
        <v>12644</v>
      </c>
      <c r="C1855" s="7" t="s">
        <v>10005</v>
      </c>
      <c r="D1855" s="7" t="s">
        <v>9933</v>
      </c>
      <c r="E1855" s="7" t="s">
        <v>8627</v>
      </c>
      <c r="F1855" s="6"/>
      <c r="G1855" s="6"/>
    </row>
    <row r="1856" spans="1:7" ht="240">
      <c r="A1856" s="7" t="s">
        <v>8623</v>
      </c>
      <c r="B1856" s="7" t="s">
        <v>12645</v>
      </c>
      <c r="C1856" s="7" t="s">
        <v>10007</v>
      </c>
      <c r="D1856" s="7" t="s">
        <v>9612</v>
      </c>
      <c r="E1856" s="7" t="s">
        <v>8627</v>
      </c>
      <c r="F1856" s="6"/>
      <c r="G1856" s="6"/>
    </row>
    <row r="1857" spans="1:7" ht="240">
      <c r="A1857" s="7" t="s">
        <v>8623</v>
      </c>
      <c r="B1857" s="7" t="s">
        <v>12646</v>
      </c>
      <c r="C1857" s="7" t="s">
        <v>10009</v>
      </c>
      <c r="D1857" s="7" t="s">
        <v>9933</v>
      </c>
      <c r="E1857" s="7" t="s">
        <v>8627</v>
      </c>
      <c r="F1857" s="6"/>
      <c r="G1857" s="6"/>
    </row>
    <row r="1858" spans="1:7" ht="240">
      <c r="A1858" s="7" t="s">
        <v>8623</v>
      </c>
      <c r="B1858" s="7" t="s">
        <v>12647</v>
      </c>
      <c r="C1858" s="7" t="s">
        <v>10011</v>
      </c>
      <c r="D1858" s="7" t="s">
        <v>9933</v>
      </c>
      <c r="E1858" s="7" t="s">
        <v>8627</v>
      </c>
      <c r="F1858" s="6"/>
      <c r="G1858" s="6"/>
    </row>
    <row r="1859" spans="1:7" ht="135">
      <c r="A1859" s="7" t="s">
        <v>8623</v>
      </c>
      <c r="B1859" s="7" t="s">
        <v>12648</v>
      </c>
      <c r="C1859" s="7" t="s">
        <v>9848</v>
      </c>
      <c r="D1859" s="7" t="s">
        <v>9899</v>
      </c>
      <c r="E1859" s="7" t="s">
        <v>118</v>
      </c>
      <c r="F1859" s="6"/>
      <c r="G1859" s="6"/>
    </row>
    <row r="1860" spans="1:7" ht="135">
      <c r="A1860" s="7" t="s">
        <v>8623</v>
      </c>
      <c r="B1860" s="7" t="s">
        <v>12649</v>
      </c>
      <c r="C1860" s="7" t="s">
        <v>10023</v>
      </c>
      <c r="D1860" s="7" t="s">
        <v>9603</v>
      </c>
      <c r="E1860" s="7" t="s">
        <v>118</v>
      </c>
      <c r="F1860" s="6"/>
      <c r="G1860" s="6"/>
    </row>
    <row r="1861" spans="1:7" ht="240">
      <c r="A1861" s="7" t="s">
        <v>8623</v>
      </c>
      <c r="B1861" s="7" t="s">
        <v>12650</v>
      </c>
      <c r="C1861" s="7" t="s">
        <v>9959</v>
      </c>
      <c r="D1861" s="7" t="s">
        <v>9793</v>
      </c>
      <c r="E1861" s="7" t="s">
        <v>8627</v>
      </c>
      <c r="F1861" s="6"/>
      <c r="G1861" s="6"/>
    </row>
    <row r="1862" spans="1:7" ht="240">
      <c r="A1862" s="7" t="s">
        <v>8623</v>
      </c>
      <c r="B1862" s="7" t="s">
        <v>12651</v>
      </c>
      <c r="C1862" s="7" t="s">
        <v>9985</v>
      </c>
      <c r="D1862" s="7" t="s">
        <v>9603</v>
      </c>
      <c r="E1862" s="7" t="s">
        <v>8627</v>
      </c>
      <c r="F1862" s="6"/>
      <c r="G1862" s="6"/>
    </row>
    <row r="1863" spans="1:7" ht="240">
      <c r="A1863" s="7" t="s">
        <v>8623</v>
      </c>
      <c r="B1863" s="7" t="s">
        <v>12652</v>
      </c>
      <c r="C1863" s="7" t="s">
        <v>9952</v>
      </c>
      <c r="D1863" s="7" t="s">
        <v>9854</v>
      </c>
      <c r="E1863" s="7" t="s">
        <v>8627</v>
      </c>
      <c r="F1863" s="6"/>
      <c r="G1863" s="6"/>
    </row>
    <row r="1864" spans="1:7" ht="240">
      <c r="A1864" s="7" t="s">
        <v>8623</v>
      </c>
      <c r="B1864" s="7" t="s">
        <v>12653</v>
      </c>
      <c r="C1864" s="7" t="s">
        <v>9954</v>
      </c>
      <c r="D1864" s="7" t="s">
        <v>9527</v>
      </c>
      <c r="E1864" s="7" t="s">
        <v>8627</v>
      </c>
      <c r="F1864" s="6"/>
      <c r="G1864" s="6"/>
    </row>
    <row r="1865" spans="1:7" ht="240">
      <c r="A1865" s="7" t="s">
        <v>8623</v>
      </c>
      <c r="B1865" s="7" t="s">
        <v>12654</v>
      </c>
      <c r="C1865" s="7" t="s">
        <v>9957</v>
      </c>
      <c r="D1865" s="7" t="s">
        <v>12490</v>
      </c>
      <c r="E1865" s="7" t="s">
        <v>8627</v>
      </c>
      <c r="F1865" s="6"/>
      <c r="G1865" s="6"/>
    </row>
    <row r="1866" spans="1:7" ht="240">
      <c r="A1866" s="7" t="s">
        <v>8623</v>
      </c>
      <c r="B1866" s="7" t="s">
        <v>12655</v>
      </c>
      <c r="C1866" s="7" t="s">
        <v>9961</v>
      </c>
      <c r="D1866" s="7" t="s">
        <v>12656</v>
      </c>
      <c r="E1866" s="7" t="s">
        <v>8627</v>
      </c>
      <c r="F1866" s="6"/>
      <c r="G1866" s="6"/>
    </row>
    <row r="1867" spans="1:7" ht="240">
      <c r="A1867" s="7" t="s">
        <v>8623</v>
      </c>
      <c r="B1867" s="7" t="s">
        <v>12657</v>
      </c>
      <c r="C1867" s="7" t="s">
        <v>9963</v>
      </c>
      <c r="D1867" s="7" t="s">
        <v>9955</v>
      </c>
      <c r="E1867" s="7" t="s">
        <v>8627</v>
      </c>
      <c r="F1867" s="6"/>
      <c r="G1867" s="6"/>
    </row>
    <row r="1868" spans="1:7" ht="240">
      <c r="A1868" s="7" t="s">
        <v>8623</v>
      </c>
      <c r="B1868" s="7" t="s">
        <v>12658</v>
      </c>
      <c r="C1868" s="7" t="s">
        <v>9965</v>
      </c>
      <c r="D1868" s="7" t="s">
        <v>9933</v>
      </c>
      <c r="E1868" s="7" t="s">
        <v>8627</v>
      </c>
      <c r="F1868" s="6"/>
      <c r="G1868" s="6"/>
    </row>
    <row r="1869" spans="1:7" ht="240">
      <c r="A1869" s="7" t="s">
        <v>8623</v>
      </c>
      <c r="B1869" s="7" t="s">
        <v>12659</v>
      </c>
      <c r="C1869" s="7" t="s">
        <v>9967</v>
      </c>
      <c r="D1869" s="7" t="s">
        <v>9627</v>
      </c>
      <c r="E1869" s="7" t="s">
        <v>8627</v>
      </c>
      <c r="F1869" s="6"/>
      <c r="G1869" s="6"/>
    </row>
    <row r="1870" spans="1:7" ht="240">
      <c r="A1870" s="7" t="s">
        <v>8623</v>
      </c>
      <c r="B1870" s="7" t="s">
        <v>12660</v>
      </c>
      <c r="C1870" s="7" t="s">
        <v>9969</v>
      </c>
      <c r="D1870" s="7" t="s">
        <v>9627</v>
      </c>
      <c r="E1870" s="7" t="s">
        <v>8627</v>
      </c>
      <c r="F1870" s="6"/>
      <c r="G1870" s="6"/>
    </row>
    <row r="1871" spans="1:7" ht="240">
      <c r="A1871" s="7" t="s">
        <v>8623</v>
      </c>
      <c r="B1871" s="7" t="s">
        <v>12661</v>
      </c>
      <c r="C1871" s="7" t="s">
        <v>12662</v>
      </c>
      <c r="D1871" s="7" t="s">
        <v>9615</v>
      </c>
      <c r="E1871" s="7" t="s">
        <v>8627</v>
      </c>
      <c r="F1871" s="6"/>
      <c r="G1871" s="6"/>
    </row>
    <row r="1872" spans="1:7" ht="240">
      <c r="A1872" s="7" t="s">
        <v>8623</v>
      </c>
      <c r="B1872" s="7" t="s">
        <v>12663</v>
      </c>
      <c r="C1872" s="7" t="s">
        <v>9973</v>
      </c>
      <c r="D1872" s="7" t="s">
        <v>9933</v>
      </c>
      <c r="E1872" s="7" t="s">
        <v>8627</v>
      </c>
      <c r="F1872" s="6"/>
      <c r="G1872" s="6"/>
    </row>
    <row r="1873" spans="1:7" ht="240">
      <c r="A1873" s="7" t="s">
        <v>8623</v>
      </c>
      <c r="B1873" s="7" t="s">
        <v>12664</v>
      </c>
      <c r="C1873" s="7" t="s">
        <v>9975</v>
      </c>
      <c r="D1873" s="7" t="s">
        <v>9627</v>
      </c>
      <c r="E1873" s="7" t="s">
        <v>8627</v>
      </c>
      <c r="F1873" s="6"/>
      <c r="G1873" s="6"/>
    </row>
    <row r="1874" spans="1:7" ht="240">
      <c r="A1874" s="7" t="s">
        <v>8623</v>
      </c>
      <c r="B1874" s="7" t="s">
        <v>12665</v>
      </c>
      <c r="C1874" s="7" t="s">
        <v>9979</v>
      </c>
      <c r="D1874" s="7" t="s">
        <v>9519</v>
      </c>
      <c r="E1874" s="7" t="s">
        <v>8627</v>
      </c>
      <c r="F1874" s="6"/>
      <c r="G1874" s="6"/>
    </row>
    <row r="1875" spans="1:7" ht="240">
      <c r="A1875" s="7" t="s">
        <v>8623</v>
      </c>
      <c r="B1875" s="7" t="s">
        <v>12666</v>
      </c>
      <c r="C1875" s="7" t="s">
        <v>9981</v>
      </c>
      <c r="D1875" s="7" t="s">
        <v>9519</v>
      </c>
      <c r="E1875" s="7" t="s">
        <v>8627</v>
      </c>
      <c r="F1875" s="6"/>
      <c r="G1875" s="6"/>
    </row>
    <row r="1876" spans="1:7" ht="240">
      <c r="A1876" s="7" t="s">
        <v>8623</v>
      </c>
      <c r="B1876" s="7" t="s">
        <v>12667</v>
      </c>
      <c r="C1876" s="7" t="s">
        <v>9983</v>
      </c>
      <c r="D1876" s="7" t="s">
        <v>9583</v>
      </c>
      <c r="E1876" s="7" t="s">
        <v>8627</v>
      </c>
      <c r="F1876" s="6"/>
      <c r="G1876" s="6"/>
    </row>
    <row r="1877" spans="1:7" ht="240">
      <c r="A1877" s="7" t="s">
        <v>8623</v>
      </c>
      <c r="B1877" s="7" t="s">
        <v>12668</v>
      </c>
      <c r="C1877" s="7" t="s">
        <v>9988</v>
      </c>
      <c r="D1877" s="7" t="s">
        <v>12656</v>
      </c>
      <c r="E1877" s="7" t="s">
        <v>8627</v>
      </c>
      <c r="F1877" s="6"/>
      <c r="G1877" s="6"/>
    </row>
    <row r="1878" spans="1:7" ht="240">
      <c r="A1878" s="7" t="s">
        <v>8623</v>
      </c>
      <c r="B1878" s="7" t="s">
        <v>12669</v>
      </c>
      <c r="C1878" s="7" t="s">
        <v>9990</v>
      </c>
      <c r="D1878" s="7" t="s">
        <v>12670</v>
      </c>
      <c r="E1878" s="7" t="s">
        <v>8627</v>
      </c>
      <c r="F1878" s="6"/>
      <c r="G1878" s="6"/>
    </row>
    <row r="1879" spans="1:7" ht="240">
      <c r="A1879" s="7" t="s">
        <v>8623</v>
      </c>
      <c r="B1879" s="7" t="s">
        <v>12671</v>
      </c>
      <c r="C1879" s="7" t="s">
        <v>9993</v>
      </c>
      <c r="D1879" s="7" t="s">
        <v>9659</v>
      </c>
      <c r="E1879" s="7" t="s">
        <v>8627</v>
      </c>
      <c r="F1879" s="6"/>
      <c r="G1879" s="6"/>
    </row>
    <row r="1880" spans="1:7" ht="240">
      <c r="A1880" s="7" t="s">
        <v>8623</v>
      </c>
      <c r="B1880" s="7" t="s">
        <v>12672</v>
      </c>
      <c r="C1880" s="7" t="s">
        <v>9995</v>
      </c>
      <c r="D1880" s="7" t="s">
        <v>8748</v>
      </c>
      <c r="E1880" s="7" t="s">
        <v>8627</v>
      </c>
      <c r="F1880" s="6"/>
      <c r="G1880" s="6"/>
    </row>
    <row r="1881" spans="1:7" ht="315">
      <c r="A1881" s="7" t="s">
        <v>9427</v>
      </c>
      <c r="B1881" s="7" t="s">
        <v>12673</v>
      </c>
      <c r="C1881" s="7" t="s">
        <v>9507</v>
      </c>
      <c r="D1881" s="7" t="s">
        <v>10433</v>
      </c>
      <c r="E1881" s="7" t="s">
        <v>226</v>
      </c>
      <c r="F1881" s="6"/>
      <c r="G1881" s="6"/>
    </row>
    <row r="1882" spans="1:7" ht="240">
      <c r="A1882" s="7" t="s">
        <v>9427</v>
      </c>
      <c r="B1882" s="7" t="s">
        <v>12674</v>
      </c>
      <c r="C1882" s="7" t="s">
        <v>12675</v>
      </c>
      <c r="D1882" s="7" t="s">
        <v>10433</v>
      </c>
      <c r="E1882" s="7" t="s">
        <v>10435</v>
      </c>
      <c r="F1882" s="6"/>
      <c r="G1882" s="6"/>
    </row>
    <row r="1883" spans="1:7" ht="315">
      <c r="A1883" s="7" t="s">
        <v>8623</v>
      </c>
      <c r="B1883" s="7" t="s">
        <v>12676</v>
      </c>
      <c r="C1883" s="7" t="s">
        <v>10431</v>
      </c>
      <c r="D1883" s="7"/>
      <c r="E1883" s="7" t="s">
        <v>226</v>
      </c>
      <c r="F1883" s="6"/>
      <c r="G188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2"/>
  <sheetViews>
    <sheetView tabSelected="1" workbookViewId="0">
      <selection activeCell="S10" sqref="S10"/>
    </sheetView>
  </sheetViews>
  <sheetFormatPr defaultRowHeight="15"/>
  <sheetData>
    <row r="1" spans="1:15">
      <c r="A1" s="8" t="s">
        <v>12677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A2" s="9" t="s">
        <v>12678</v>
      </c>
      <c r="B2" s="9"/>
      <c r="C2" s="9" t="s">
        <v>12678</v>
      </c>
      <c r="D2" s="9"/>
      <c r="E2" s="9"/>
      <c r="F2" s="9"/>
      <c r="G2" s="8" t="s">
        <v>12679</v>
      </c>
      <c r="H2" s="8"/>
      <c r="I2" s="8"/>
      <c r="J2" s="8"/>
      <c r="K2" s="8"/>
      <c r="L2" s="8"/>
      <c r="M2" s="10"/>
      <c r="N2" s="11">
        <v>44197</v>
      </c>
      <c r="O2" s="12"/>
    </row>
    <row r="3" spans="1:15">
      <c r="A3" s="13" t="s">
        <v>12680</v>
      </c>
      <c r="B3" s="13"/>
      <c r="C3" s="13"/>
      <c r="D3" s="13"/>
      <c r="E3" s="13"/>
      <c r="F3" s="13"/>
      <c r="G3" s="14" t="s">
        <v>12681</v>
      </c>
      <c r="H3" s="14"/>
      <c r="I3" s="14"/>
      <c r="J3" s="14"/>
      <c r="K3" s="14"/>
      <c r="L3" s="14"/>
      <c r="M3" s="15"/>
      <c r="N3" s="15"/>
      <c r="O3" s="15"/>
    </row>
    <row r="4" spans="1:15">
      <c r="A4" s="13" t="s">
        <v>12682</v>
      </c>
      <c r="B4" s="13"/>
      <c r="C4" s="13"/>
      <c r="D4" s="13"/>
      <c r="E4" s="13"/>
      <c r="F4" s="13"/>
      <c r="G4" s="14" t="s">
        <v>12683</v>
      </c>
      <c r="H4" s="14"/>
      <c r="I4" s="14"/>
      <c r="J4" s="14"/>
      <c r="K4" s="14"/>
      <c r="L4" s="14"/>
      <c r="M4" s="15"/>
      <c r="N4" s="15"/>
      <c r="O4" s="15"/>
    </row>
    <row r="5" spans="1:15">
      <c r="A5" s="13" t="s">
        <v>12678</v>
      </c>
      <c r="B5" s="13"/>
      <c r="C5" s="13"/>
      <c r="D5" s="13"/>
      <c r="E5" s="13"/>
      <c r="F5" s="13"/>
      <c r="G5" s="16" t="s">
        <v>12678</v>
      </c>
      <c r="H5" s="16"/>
      <c r="I5" s="16"/>
      <c r="J5" s="16"/>
      <c r="K5" s="16"/>
      <c r="L5" s="16"/>
      <c r="M5" s="17"/>
      <c r="N5" s="17"/>
      <c r="O5" s="17"/>
    </row>
    <row r="6" spans="1:15">
      <c r="A6" s="18" t="s">
        <v>12684</v>
      </c>
      <c r="B6" s="18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</row>
    <row r="7" spans="1: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>
      <c r="A8" s="21" t="s">
        <v>12685</v>
      </c>
      <c r="B8" s="21" t="s">
        <v>12686</v>
      </c>
      <c r="C8" s="21"/>
      <c r="D8" s="21"/>
      <c r="E8" s="21"/>
      <c r="F8" s="21" t="s">
        <v>12687</v>
      </c>
      <c r="G8" s="21"/>
      <c r="H8" s="21"/>
      <c r="I8" s="21"/>
      <c r="J8" s="21" t="s">
        <v>12688</v>
      </c>
      <c r="K8" s="21" t="s">
        <v>12689</v>
      </c>
      <c r="L8" s="21" t="s">
        <v>12690</v>
      </c>
      <c r="M8" s="22" t="s">
        <v>12691</v>
      </c>
      <c r="N8" s="23"/>
      <c r="O8" s="24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5"/>
      <c r="K9" s="21"/>
      <c r="L9" s="21"/>
      <c r="M9" s="26"/>
      <c r="N9" s="27"/>
      <c r="O9" s="28"/>
    </row>
    <row r="10" spans="1:15">
      <c r="A10" s="29" t="s">
        <v>7575</v>
      </c>
      <c r="B10" s="30" t="s">
        <v>12692</v>
      </c>
      <c r="C10" s="30"/>
      <c r="D10" s="30"/>
      <c r="E10" s="30"/>
      <c r="F10" s="30" t="s">
        <v>12693</v>
      </c>
      <c r="G10" s="30"/>
      <c r="H10" s="30"/>
      <c r="I10" s="30"/>
      <c r="J10" s="29">
        <v>4</v>
      </c>
      <c r="K10" s="29">
        <v>5</v>
      </c>
      <c r="L10" s="29">
        <v>6</v>
      </c>
      <c r="M10" s="30" t="s">
        <v>12694</v>
      </c>
      <c r="N10" s="30"/>
      <c r="O10" s="30"/>
    </row>
    <row r="11" spans="1:15" ht="36">
      <c r="A11" s="31" t="s">
        <v>7575</v>
      </c>
      <c r="B11" s="32">
        <v>572.4</v>
      </c>
      <c r="C11" s="32"/>
      <c r="D11" s="32"/>
      <c r="E11" s="32"/>
      <c r="F11" s="33" t="s">
        <v>12695</v>
      </c>
      <c r="G11" s="33"/>
      <c r="H11" s="33"/>
      <c r="I11" s="33"/>
      <c r="J11" s="34" t="s">
        <v>12696</v>
      </c>
      <c r="K11" s="34" t="s">
        <v>12697</v>
      </c>
      <c r="L11" s="34" t="s">
        <v>12698</v>
      </c>
      <c r="M11" s="35">
        <f>254448.97</f>
        <v>254448.97</v>
      </c>
      <c r="N11" s="35"/>
      <c r="O11" s="35"/>
    </row>
    <row r="12" spans="1:15" ht="36">
      <c r="A12" s="31" t="s">
        <v>12692</v>
      </c>
      <c r="B12" s="32">
        <v>600</v>
      </c>
      <c r="C12" s="32"/>
      <c r="D12" s="32"/>
      <c r="E12" s="32"/>
      <c r="F12" s="33" t="s">
        <v>12699</v>
      </c>
      <c r="G12" s="33"/>
      <c r="H12" s="33"/>
      <c r="I12" s="33"/>
      <c r="J12" s="34" t="s">
        <v>12696</v>
      </c>
      <c r="K12" s="34" t="s">
        <v>12697</v>
      </c>
      <c r="L12" s="34" t="s">
        <v>12698</v>
      </c>
      <c r="M12" s="35">
        <f>257568</f>
        <v>257568</v>
      </c>
      <c r="N12" s="35"/>
      <c r="O12" s="35"/>
    </row>
    <row r="13" spans="1:15" ht="36">
      <c r="A13" s="31" t="s">
        <v>12693</v>
      </c>
      <c r="B13" s="32">
        <v>405.2</v>
      </c>
      <c r="C13" s="32"/>
      <c r="D13" s="32"/>
      <c r="E13" s="32"/>
      <c r="F13" s="33" t="s">
        <v>12700</v>
      </c>
      <c r="G13" s="33"/>
      <c r="H13" s="33"/>
      <c r="I13" s="33"/>
      <c r="J13" s="34" t="s">
        <v>12696</v>
      </c>
      <c r="K13" s="34" t="s">
        <v>12697</v>
      </c>
      <c r="L13" s="34" t="s">
        <v>12698</v>
      </c>
      <c r="M13" s="35">
        <f>184390.31</f>
        <v>184390.31</v>
      </c>
      <c r="N13" s="35"/>
      <c r="O13" s="35"/>
    </row>
    <row r="14" spans="1:15" ht="36">
      <c r="A14" s="31" t="s">
        <v>12701</v>
      </c>
      <c r="B14" s="32">
        <v>813.2</v>
      </c>
      <c r="C14" s="32"/>
      <c r="D14" s="32"/>
      <c r="E14" s="32"/>
      <c r="F14" s="33" t="s">
        <v>12702</v>
      </c>
      <c r="G14" s="33"/>
      <c r="H14" s="33"/>
      <c r="I14" s="33"/>
      <c r="J14" s="34" t="s">
        <v>12696</v>
      </c>
      <c r="K14" s="34" t="s">
        <v>12697</v>
      </c>
      <c r="L14" s="34" t="s">
        <v>12698</v>
      </c>
      <c r="M14" s="35">
        <f>358613.07</f>
        <v>358613.07</v>
      </c>
      <c r="N14" s="35"/>
      <c r="O14" s="35"/>
    </row>
    <row r="15" spans="1:15" ht="36">
      <c r="A15" s="31" t="s">
        <v>12703</v>
      </c>
      <c r="B15" s="32">
        <v>780</v>
      </c>
      <c r="C15" s="32"/>
      <c r="D15" s="32"/>
      <c r="E15" s="32"/>
      <c r="F15" s="33" t="s">
        <v>12704</v>
      </c>
      <c r="G15" s="33"/>
      <c r="H15" s="33"/>
      <c r="I15" s="33"/>
      <c r="J15" s="34" t="s">
        <v>12696</v>
      </c>
      <c r="K15" s="34" t="s">
        <v>12697</v>
      </c>
      <c r="L15" s="34" t="s">
        <v>12698</v>
      </c>
      <c r="M15" s="35">
        <f>339190.8</f>
        <v>339190.8</v>
      </c>
      <c r="N15" s="35"/>
      <c r="O15" s="35"/>
    </row>
    <row r="16" spans="1:15" ht="36">
      <c r="A16" s="31" t="s">
        <v>12705</v>
      </c>
      <c r="B16" s="32">
        <v>494.3</v>
      </c>
      <c r="C16" s="32"/>
      <c r="D16" s="32"/>
      <c r="E16" s="32"/>
      <c r="F16" s="33" t="s">
        <v>12706</v>
      </c>
      <c r="G16" s="33"/>
      <c r="H16" s="33"/>
      <c r="I16" s="33"/>
      <c r="J16" s="34" t="s">
        <v>12696</v>
      </c>
      <c r="K16" s="34" t="s">
        <v>12697</v>
      </c>
      <c r="L16" s="34" t="s">
        <v>12698</v>
      </c>
      <c r="M16" s="35">
        <f>214951.3</f>
        <v>214951.3</v>
      </c>
      <c r="N16" s="35"/>
      <c r="O16" s="35"/>
    </row>
    <row r="17" spans="1:15" ht="36">
      <c r="A17" s="31" t="s">
        <v>12707</v>
      </c>
      <c r="B17" s="32">
        <v>432.7</v>
      </c>
      <c r="C17" s="32"/>
      <c r="D17" s="32"/>
      <c r="E17" s="32"/>
      <c r="F17" s="33" t="s">
        <v>12708</v>
      </c>
      <c r="G17" s="33"/>
      <c r="H17" s="33"/>
      <c r="I17" s="33"/>
      <c r="J17" s="34" t="s">
        <v>12696</v>
      </c>
      <c r="K17" s="34" t="s">
        <v>12697</v>
      </c>
      <c r="L17" s="34" t="s">
        <v>12698</v>
      </c>
      <c r="M17" s="35">
        <f>193313.05</f>
        <v>193313.05</v>
      </c>
      <c r="N17" s="35"/>
      <c r="O17" s="35"/>
    </row>
    <row r="18" spans="1:15" ht="36">
      <c r="A18" s="31" t="s">
        <v>12694</v>
      </c>
      <c r="B18" s="32">
        <v>705.7</v>
      </c>
      <c r="C18" s="32"/>
      <c r="D18" s="32"/>
      <c r="E18" s="32"/>
      <c r="F18" s="33" t="s">
        <v>12709</v>
      </c>
      <c r="G18" s="33"/>
      <c r="H18" s="33"/>
      <c r="I18" s="33"/>
      <c r="J18" s="34" t="s">
        <v>12696</v>
      </c>
      <c r="K18" s="34" t="s">
        <v>12697</v>
      </c>
      <c r="L18" s="34" t="s">
        <v>12698</v>
      </c>
      <c r="M18" s="35">
        <f>315278.53</f>
        <v>315278.53000000003</v>
      </c>
      <c r="N18" s="35"/>
      <c r="O18" s="35"/>
    </row>
    <row r="19" spans="1:15" ht="36">
      <c r="A19" s="31" t="s">
        <v>12710</v>
      </c>
      <c r="B19" s="32">
        <v>619.4</v>
      </c>
      <c r="C19" s="32"/>
      <c r="D19" s="32"/>
      <c r="E19" s="32"/>
      <c r="F19" s="33" t="s">
        <v>12711</v>
      </c>
      <c r="G19" s="33"/>
      <c r="H19" s="33"/>
      <c r="I19" s="33"/>
      <c r="J19" s="34" t="s">
        <v>12696</v>
      </c>
      <c r="K19" s="34" t="s">
        <v>12697</v>
      </c>
      <c r="L19" s="34" t="s">
        <v>12698</v>
      </c>
      <c r="M19" s="35">
        <f>276723.14</f>
        <v>276723.14</v>
      </c>
      <c r="N19" s="35"/>
      <c r="O19" s="35"/>
    </row>
    <row r="20" spans="1:15" ht="36">
      <c r="A20" s="31" t="s">
        <v>12712</v>
      </c>
      <c r="B20" s="32">
        <v>800</v>
      </c>
      <c r="C20" s="32"/>
      <c r="D20" s="32"/>
      <c r="E20" s="32"/>
      <c r="F20" s="33" t="s">
        <v>12713</v>
      </c>
      <c r="G20" s="33"/>
      <c r="H20" s="33"/>
      <c r="I20" s="33"/>
      <c r="J20" s="34" t="s">
        <v>12696</v>
      </c>
      <c r="K20" s="34" t="s">
        <v>12697</v>
      </c>
      <c r="L20" s="34" t="s">
        <v>12698</v>
      </c>
      <c r="M20" s="35">
        <f>357408</f>
        <v>357408</v>
      </c>
      <c r="N20" s="35"/>
      <c r="O20" s="35"/>
    </row>
    <row r="21" spans="1:15" ht="36">
      <c r="A21" s="31" t="s">
        <v>12714</v>
      </c>
      <c r="B21" s="32">
        <v>817.9</v>
      </c>
      <c r="C21" s="32"/>
      <c r="D21" s="32"/>
      <c r="E21" s="32"/>
      <c r="F21" s="33" t="s">
        <v>12715</v>
      </c>
      <c r="G21" s="33"/>
      <c r="H21" s="33"/>
      <c r="I21" s="33"/>
      <c r="J21" s="34" t="s">
        <v>12696</v>
      </c>
      <c r="K21" s="34" t="s">
        <v>12697</v>
      </c>
      <c r="L21" s="34" t="s">
        <v>12698</v>
      </c>
      <c r="M21" s="35">
        <f>372193.57</f>
        <v>372193.57</v>
      </c>
      <c r="N21" s="35"/>
      <c r="O21" s="35"/>
    </row>
    <row r="22" spans="1:15" ht="36">
      <c r="A22" s="31" t="s">
        <v>4760</v>
      </c>
      <c r="B22" s="32">
        <v>707.3</v>
      </c>
      <c r="C22" s="32"/>
      <c r="D22" s="32"/>
      <c r="E22" s="32"/>
      <c r="F22" s="33" t="s">
        <v>12716</v>
      </c>
      <c r="G22" s="33"/>
      <c r="H22" s="33"/>
      <c r="I22" s="33"/>
      <c r="J22" s="34" t="s">
        <v>12696</v>
      </c>
      <c r="K22" s="34" t="s">
        <v>12697</v>
      </c>
      <c r="L22" s="34" t="s">
        <v>12698</v>
      </c>
      <c r="M22" s="35">
        <f>321863.94</f>
        <v>321863.94</v>
      </c>
      <c r="N22" s="35"/>
      <c r="O22" s="35"/>
    </row>
    <row r="23" spans="1:15" ht="36">
      <c r="A23" s="31" t="s">
        <v>12717</v>
      </c>
      <c r="B23" s="32">
        <v>1500</v>
      </c>
      <c r="C23" s="32"/>
      <c r="D23" s="32"/>
      <c r="E23" s="32"/>
      <c r="F23" s="33" t="s">
        <v>12718</v>
      </c>
      <c r="G23" s="33"/>
      <c r="H23" s="33"/>
      <c r="I23" s="33"/>
      <c r="J23" s="34" t="s">
        <v>12696</v>
      </c>
      <c r="K23" s="34" t="s">
        <v>12697</v>
      </c>
      <c r="L23" s="34" t="s">
        <v>12698</v>
      </c>
      <c r="M23" s="35">
        <f>682590</f>
        <v>682590</v>
      </c>
      <c r="N23" s="35"/>
      <c r="O23" s="35"/>
    </row>
    <row r="24" spans="1:15" ht="36">
      <c r="A24" s="31" t="s">
        <v>12719</v>
      </c>
      <c r="B24" s="32">
        <v>28</v>
      </c>
      <c r="C24" s="32"/>
      <c r="D24" s="32"/>
      <c r="E24" s="32"/>
      <c r="F24" s="33" t="s">
        <v>12720</v>
      </c>
      <c r="G24" s="33"/>
      <c r="H24" s="33"/>
      <c r="I24" s="33"/>
      <c r="J24" s="34" t="s">
        <v>12696</v>
      </c>
      <c r="K24" s="34" t="s">
        <v>12721</v>
      </c>
      <c r="L24" s="34" t="s">
        <v>12722</v>
      </c>
      <c r="M24" s="35">
        <f>10192.87</f>
        <v>10192.870000000001</v>
      </c>
      <c r="N24" s="35"/>
      <c r="O24" s="35"/>
    </row>
    <row r="25" spans="1:15" ht="36">
      <c r="A25" s="31" t="s">
        <v>12723</v>
      </c>
      <c r="B25" s="32">
        <v>640</v>
      </c>
      <c r="C25" s="32"/>
      <c r="D25" s="32"/>
      <c r="E25" s="32"/>
      <c r="F25" s="33" t="s">
        <v>12724</v>
      </c>
      <c r="G25" s="33"/>
      <c r="H25" s="33"/>
      <c r="I25" s="33"/>
      <c r="J25" s="34" t="s">
        <v>12696</v>
      </c>
      <c r="K25" s="34" t="s">
        <v>12697</v>
      </c>
      <c r="L25" s="34" t="s">
        <v>12698</v>
      </c>
      <c r="M25" s="35">
        <f>277747.2</f>
        <v>277747.20000000001</v>
      </c>
      <c r="N25" s="35"/>
      <c r="O25" s="35"/>
    </row>
    <row r="26" spans="1:15" ht="36">
      <c r="A26" s="31" t="s">
        <v>12725</v>
      </c>
      <c r="B26" s="32">
        <v>391.5</v>
      </c>
      <c r="C26" s="32"/>
      <c r="D26" s="32"/>
      <c r="E26" s="32"/>
      <c r="F26" s="33" t="s">
        <v>12726</v>
      </c>
      <c r="G26" s="33"/>
      <c r="H26" s="33"/>
      <c r="I26" s="33"/>
      <c r="J26" s="34" t="s">
        <v>12696</v>
      </c>
      <c r="K26" s="34" t="s">
        <v>12697</v>
      </c>
      <c r="L26" s="34" t="s">
        <v>12698</v>
      </c>
      <c r="M26" s="35">
        <f>169903.17</f>
        <v>169903.17</v>
      </c>
      <c r="N26" s="35"/>
      <c r="O26" s="35"/>
    </row>
    <row r="27" spans="1:15" ht="36">
      <c r="A27" s="31" t="s">
        <v>12727</v>
      </c>
      <c r="B27" s="32">
        <v>647</v>
      </c>
      <c r="C27" s="32"/>
      <c r="D27" s="32"/>
      <c r="E27" s="32"/>
      <c r="F27" s="33" t="s">
        <v>12728</v>
      </c>
      <c r="G27" s="33"/>
      <c r="H27" s="33"/>
      <c r="I27" s="33"/>
      <c r="J27" s="34" t="s">
        <v>12696</v>
      </c>
      <c r="K27" s="34" t="s">
        <v>12697</v>
      </c>
      <c r="L27" s="34" t="s">
        <v>12698</v>
      </c>
      <c r="M27" s="35">
        <f>280785.06</f>
        <v>280785.06</v>
      </c>
      <c r="N27" s="35"/>
      <c r="O27" s="35"/>
    </row>
    <row r="28" spans="1:15" ht="36">
      <c r="A28" s="31" t="s">
        <v>12729</v>
      </c>
      <c r="B28" s="32">
        <v>223.2</v>
      </c>
      <c r="C28" s="32"/>
      <c r="D28" s="32"/>
      <c r="E28" s="32"/>
      <c r="F28" s="33" t="s">
        <v>12730</v>
      </c>
      <c r="G28" s="33"/>
      <c r="H28" s="33"/>
      <c r="I28" s="33"/>
      <c r="J28" s="34" t="s">
        <v>12696</v>
      </c>
      <c r="K28" s="34" t="s">
        <v>12697</v>
      </c>
      <c r="L28" s="34" t="s">
        <v>12698</v>
      </c>
      <c r="M28" s="35">
        <f>96864.34</f>
        <v>96864.34</v>
      </c>
      <c r="N28" s="35"/>
      <c r="O28" s="35"/>
    </row>
    <row r="29" spans="1:15" ht="36">
      <c r="A29" s="31" t="s">
        <v>12731</v>
      </c>
      <c r="B29" s="32">
        <v>630</v>
      </c>
      <c r="C29" s="32"/>
      <c r="D29" s="32"/>
      <c r="E29" s="32"/>
      <c r="F29" s="33" t="s">
        <v>12732</v>
      </c>
      <c r="G29" s="33"/>
      <c r="H29" s="33"/>
      <c r="I29" s="33"/>
      <c r="J29" s="34" t="s">
        <v>12696</v>
      </c>
      <c r="K29" s="34" t="s">
        <v>12697</v>
      </c>
      <c r="L29" s="34" t="s">
        <v>12698</v>
      </c>
      <c r="M29" s="35">
        <f>286687.8</f>
        <v>286687.8</v>
      </c>
      <c r="N29" s="35"/>
      <c r="O29" s="35"/>
    </row>
    <row r="30" spans="1:15" ht="36">
      <c r="A30" s="31" t="s">
        <v>12733</v>
      </c>
      <c r="B30" s="36">
        <v>600</v>
      </c>
      <c r="C30" s="36"/>
      <c r="D30" s="36"/>
      <c r="E30" s="36"/>
      <c r="F30" s="37" t="s">
        <v>12734</v>
      </c>
      <c r="G30" s="37"/>
      <c r="H30" s="37"/>
      <c r="I30" s="37"/>
      <c r="J30" s="38" t="s">
        <v>12696</v>
      </c>
      <c r="K30" s="38" t="s">
        <v>12697</v>
      </c>
      <c r="L30" s="38" t="s">
        <v>12698</v>
      </c>
      <c r="M30" s="39">
        <f>295638</f>
        <v>295638</v>
      </c>
      <c r="N30" s="39"/>
      <c r="O30" s="39"/>
    </row>
    <row r="31" spans="1:15" ht="36">
      <c r="A31" s="31" t="s">
        <v>12735</v>
      </c>
      <c r="B31" s="32">
        <v>473</v>
      </c>
      <c r="C31" s="32"/>
      <c r="D31" s="32"/>
      <c r="E31" s="32"/>
      <c r="F31" s="33" t="s">
        <v>12736</v>
      </c>
      <c r="G31" s="33"/>
      <c r="H31" s="33"/>
      <c r="I31" s="33"/>
      <c r="J31" s="34" t="s">
        <v>12696</v>
      </c>
      <c r="K31" s="34" t="s">
        <v>12697</v>
      </c>
      <c r="L31" s="34" t="s">
        <v>12698</v>
      </c>
      <c r="M31" s="35">
        <f>198642.19</f>
        <v>198642.19</v>
      </c>
      <c r="N31" s="35"/>
      <c r="O31" s="35"/>
    </row>
    <row r="32" spans="1:15" ht="36">
      <c r="A32" s="31" t="s">
        <v>5080</v>
      </c>
      <c r="B32" s="32">
        <v>1500</v>
      </c>
      <c r="C32" s="32"/>
      <c r="D32" s="32"/>
      <c r="E32" s="32"/>
      <c r="F32" s="33" t="s">
        <v>12737</v>
      </c>
      <c r="G32" s="33"/>
      <c r="H32" s="33"/>
      <c r="I32" s="33"/>
      <c r="J32" s="34" t="s">
        <v>12696</v>
      </c>
      <c r="K32" s="34" t="s">
        <v>12697</v>
      </c>
      <c r="L32" s="34" t="s">
        <v>12698</v>
      </c>
      <c r="M32" s="35">
        <f>179650</f>
        <v>179650</v>
      </c>
      <c r="N32" s="35"/>
      <c r="O32" s="35"/>
    </row>
    <row r="33" spans="1:15" ht="36">
      <c r="A33" s="31" t="s">
        <v>5032</v>
      </c>
      <c r="B33" s="32">
        <v>726</v>
      </c>
      <c r="C33" s="32"/>
      <c r="D33" s="32"/>
      <c r="E33" s="32"/>
      <c r="F33" s="33" t="s">
        <v>12738</v>
      </c>
      <c r="G33" s="33"/>
      <c r="H33" s="33"/>
      <c r="I33" s="33"/>
      <c r="J33" s="34" t="s">
        <v>12696</v>
      </c>
      <c r="K33" s="34" t="s">
        <v>12697</v>
      </c>
      <c r="L33" s="34" t="s">
        <v>12698</v>
      </c>
      <c r="M33" s="35">
        <f>299641.98</f>
        <v>299641.98</v>
      </c>
      <c r="N33" s="35"/>
      <c r="O33" s="35"/>
    </row>
    <row r="34" spans="1:15" ht="36">
      <c r="A34" s="31" t="s">
        <v>4533</v>
      </c>
      <c r="B34" s="32">
        <v>764.1</v>
      </c>
      <c r="C34" s="32"/>
      <c r="D34" s="32"/>
      <c r="E34" s="32"/>
      <c r="F34" s="33" t="s">
        <v>12739</v>
      </c>
      <c r="G34" s="33"/>
      <c r="H34" s="33"/>
      <c r="I34" s="33"/>
      <c r="J34" s="34" t="s">
        <v>12696</v>
      </c>
      <c r="K34" s="34" t="s">
        <v>12697</v>
      </c>
      <c r="L34" s="34" t="s">
        <v>12698</v>
      </c>
      <c r="M34" s="35">
        <f>321028.97</f>
        <v>321028.96999999997</v>
      </c>
      <c r="N34" s="35"/>
      <c r="O34" s="35"/>
    </row>
    <row r="35" spans="1:15" ht="36">
      <c r="A35" s="31" t="s">
        <v>12740</v>
      </c>
      <c r="B35" s="32">
        <v>673.2</v>
      </c>
      <c r="C35" s="32"/>
      <c r="D35" s="32"/>
      <c r="E35" s="32"/>
      <c r="F35" s="33" t="s">
        <v>12741</v>
      </c>
      <c r="G35" s="33"/>
      <c r="H35" s="33"/>
      <c r="I35" s="33"/>
      <c r="J35" s="34" t="s">
        <v>12696</v>
      </c>
      <c r="K35" s="34" t="s">
        <v>12697</v>
      </c>
      <c r="L35" s="34" t="s">
        <v>12698</v>
      </c>
      <c r="M35" s="35">
        <f>306346.39</f>
        <v>306346.39</v>
      </c>
      <c r="N35" s="35"/>
      <c r="O35" s="35"/>
    </row>
    <row r="36" spans="1:15" ht="48">
      <c r="A36" s="31" t="s">
        <v>12742</v>
      </c>
      <c r="B36" s="32">
        <v>50</v>
      </c>
      <c r="C36" s="32"/>
      <c r="D36" s="32"/>
      <c r="E36" s="32"/>
      <c r="F36" s="33" t="s">
        <v>12743</v>
      </c>
      <c r="G36" s="33"/>
      <c r="H36" s="33"/>
      <c r="I36" s="33"/>
      <c r="J36" s="34" t="s">
        <v>12696</v>
      </c>
      <c r="K36" s="34" t="s">
        <v>12721</v>
      </c>
      <c r="L36" s="34" t="s">
        <v>12744</v>
      </c>
      <c r="M36" s="35">
        <f>6554</f>
        <v>6554</v>
      </c>
      <c r="N36" s="35"/>
      <c r="O36" s="35"/>
    </row>
    <row r="37" spans="1:15" ht="108">
      <c r="A37" s="31" t="s">
        <v>12745</v>
      </c>
      <c r="B37" s="32">
        <v>3600</v>
      </c>
      <c r="C37" s="32"/>
      <c r="D37" s="32"/>
      <c r="E37" s="32"/>
      <c r="F37" s="33" t="s">
        <v>12746</v>
      </c>
      <c r="G37" s="33"/>
      <c r="H37" s="33"/>
      <c r="I37" s="33"/>
      <c r="J37" s="34" t="s">
        <v>12696</v>
      </c>
      <c r="K37" s="40" t="s">
        <v>12747</v>
      </c>
      <c r="L37" s="34" t="s">
        <v>12744</v>
      </c>
      <c r="M37" s="35">
        <f>3593412</f>
        <v>3593412</v>
      </c>
      <c r="N37" s="35"/>
      <c r="O37" s="35"/>
    </row>
    <row r="38" spans="1:15" ht="60">
      <c r="A38" s="31" t="s">
        <v>12748</v>
      </c>
      <c r="B38" s="36">
        <v>39</v>
      </c>
      <c r="C38" s="36"/>
      <c r="D38" s="36"/>
      <c r="E38" s="36"/>
      <c r="F38" s="37" t="s">
        <v>12749</v>
      </c>
      <c r="G38" s="37"/>
      <c r="H38" s="37"/>
      <c r="I38" s="37"/>
      <c r="J38" s="34" t="s">
        <v>12696</v>
      </c>
      <c r="K38" s="38" t="s">
        <v>12750</v>
      </c>
      <c r="L38" s="38" t="s">
        <v>12751</v>
      </c>
      <c r="M38" s="39">
        <f>45386.04</f>
        <v>45386.04</v>
      </c>
      <c r="N38" s="39"/>
      <c r="O38" s="39"/>
    </row>
    <row r="39" spans="1:15" ht="48">
      <c r="A39" s="31" t="s">
        <v>5077</v>
      </c>
      <c r="B39" s="32">
        <v>568</v>
      </c>
      <c r="C39" s="32"/>
      <c r="D39" s="32"/>
      <c r="E39" s="32"/>
      <c r="F39" s="33" t="s">
        <v>12752</v>
      </c>
      <c r="G39" s="33"/>
      <c r="H39" s="33"/>
      <c r="I39" s="33"/>
      <c r="J39" s="34" t="s">
        <v>12696</v>
      </c>
      <c r="K39" s="34" t="s">
        <v>12697</v>
      </c>
      <c r="L39" s="34" t="s">
        <v>12744</v>
      </c>
      <c r="M39" s="35">
        <f>282626.35</f>
        <v>282626.34999999998</v>
      </c>
      <c r="N39" s="35"/>
      <c r="O39" s="35"/>
    </row>
    <row r="40" spans="1:15" ht="84">
      <c r="A40" s="31" t="s">
        <v>12753</v>
      </c>
      <c r="B40" s="32">
        <v>181</v>
      </c>
      <c r="C40" s="32"/>
      <c r="D40" s="32"/>
      <c r="E40" s="32"/>
      <c r="F40" s="33" t="s">
        <v>12754</v>
      </c>
      <c r="G40" s="33"/>
      <c r="H40" s="33"/>
      <c r="I40" s="33"/>
      <c r="J40" s="34" t="s">
        <v>12696</v>
      </c>
      <c r="K40" s="40" t="s">
        <v>12755</v>
      </c>
      <c r="L40" s="34" t="s">
        <v>12744</v>
      </c>
      <c r="M40" s="35">
        <f>74624.49</f>
        <v>74624.490000000005</v>
      </c>
      <c r="N40" s="35"/>
      <c r="O40" s="35"/>
    </row>
    <row r="41" spans="1:15" ht="36">
      <c r="A41" s="31" t="s">
        <v>12756</v>
      </c>
      <c r="B41" s="32">
        <v>752.9</v>
      </c>
      <c r="C41" s="32"/>
      <c r="D41" s="32"/>
      <c r="E41" s="32"/>
      <c r="F41" s="33" t="s">
        <v>12757</v>
      </c>
      <c r="G41" s="33"/>
      <c r="H41" s="33"/>
      <c r="I41" s="33"/>
      <c r="J41" s="34" t="s">
        <v>12696</v>
      </c>
      <c r="K41" s="34" t="s">
        <v>12697</v>
      </c>
      <c r="L41" s="34" t="s">
        <v>12698</v>
      </c>
      <c r="M41" s="35">
        <f>342396.33</f>
        <v>342396.33</v>
      </c>
      <c r="N41" s="35"/>
      <c r="O41" s="35"/>
    </row>
    <row r="42" spans="1:15" ht="36">
      <c r="A42" s="31" t="s">
        <v>3307</v>
      </c>
      <c r="B42" s="32">
        <v>740.2</v>
      </c>
      <c r="C42" s="32"/>
      <c r="D42" s="32"/>
      <c r="E42" s="32"/>
      <c r="F42" s="33" t="s">
        <v>12758</v>
      </c>
      <c r="G42" s="33"/>
      <c r="H42" s="33"/>
      <c r="I42" s="33"/>
      <c r="J42" s="34" t="s">
        <v>12696</v>
      </c>
      <c r="K42" s="34" t="s">
        <v>12697</v>
      </c>
      <c r="L42" s="34" t="s">
        <v>12698</v>
      </c>
      <c r="M42" s="35">
        <f>327212.81</f>
        <v>327212.81</v>
      </c>
      <c r="N42" s="35"/>
      <c r="O42" s="35"/>
    </row>
    <row r="43" spans="1:15" ht="48">
      <c r="A43" s="31" t="s">
        <v>12759</v>
      </c>
      <c r="B43" s="32">
        <v>315</v>
      </c>
      <c r="C43" s="32"/>
      <c r="D43" s="32"/>
      <c r="E43" s="32"/>
      <c r="F43" s="33" t="s">
        <v>12760</v>
      </c>
      <c r="G43" s="33"/>
      <c r="H43" s="33"/>
      <c r="I43" s="33"/>
      <c r="J43" s="34" t="s">
        <v>12696</v>
      </c>
      <c r="K43" s="34" t="s">
        <v>12697</v>
      </c>
      <c r="L43" s="34" t="s">
        <v>12744</v>
      </c>
      <c r="M43" s="35">
        <f>143207.07</f>
        <v>143207.07</v>
      </c>
      <c r="N43" s="35"/>
      <c r="O43" s="35"/>
    </row>
    <row r="44" spans="1:15" ht="36">
      <c r="A44" s="31" t="s">
        <v>12761</v>
      </c>
      <c r="B44" s="32">
        <v>900</v>
      </c>
      <c r="C44" s="32"/>
      <c r="D44" s="32"/>
      <c r="E44" s="32"/>
      <c r="F44" s="33" t="s">
        <v>12762</v>
      </c>
      <c r="G44" s="33"/>
      <c r="H44" s="33"/>
      <c r="I44" s="33"/>
      <c r="J44" s="34" t="s">
        <v>12696</v>
      </c>
      <c r="K44" s="34" t="s">
        <v>12697</v>
      </c>
      <c r="L44" s="34" t="s">
        <v>12698</v>
      </c>
      <c r="M44" s="35">
        <f>386352</f>
        <v>386352</v>
      </c>
      <c r="N44" s="35"/>
      <c r="O44" s="35"/>
    </row>
    <row r="45" spans="1:15" ht="36">
      <c r="A45" s="31" t="s">
        <v>12763</v>
      </c>
      <c r="B45" s="32">
        <v>928.5</v>
      </c>
      <c r="C45" s="32"/>
      <c r="D45" s="32"/>
      <c r="E45" s="32"/>
      <c r="F45" s="33" t="s">
        <v>12764</v>
      </c>
      <c r="G45" s="33"/>
      <c r="H45" s="33"/>
      <c r="I45" s="33"/>
      <c r="J45" s="34" t="s">
        <v>12696</v>
      </c>
      <c r="K45" s="34" t="s">
        <v>12697</v>
      </c>
      <c r="L45" s="34" t="s">
        <v>12698</v>
      </c>
      <c r="M45" s="35">
        <f>403767.51</f>
        <v>403767.51</v>
      </c>
      <c r="N45" s="35"/>
      <c r="O45" s="35"/>
    </row>
    <row r="46" spans="1:15" ht="36">
      <c r="A46" s="31" t="s">
        <v>12765</v>
      </c>
      <c r="B46" s="32">
        <v>825.6</v>
      </c>
      <c r="C46" s="32"/>
      <c r="D46" s="32"/>
      <c r="E46" s="32"/>
      <c r="F46" s="33" t="s">
        <v>12766</v>
      </c>
      <c r="G46" s="33"/>
      <c r="H46" s="33"/>
      <c r="I46" s="33"/>
      <c r="J46" s="34" t="s">
        <v>12696</v>
      </c>
      <c r="K46" s="34" t="s">
        <v>12697</v>
      </c>
      <c r="L46" s="34" t="s">
        <v>12698</v>
      </c>
      <c r="M46" s="35">
        <f>375697.54</f>
        <v>375697.54</v>
      </c>
      <c r="N46" s="35"/>
      <c r="O46" s="35"/>
    </row>
    <row r="47" spans="1:15" ht="36">
      <c r="A47" s="31" t="s">
        <v>12767</v>
      </c>
      <c r="B47" s="41">
        <v>570</v>
      </c>
      <c r="C47" s="41"/>
      <c r="D47" s="41"/>
      <c r="E47" s="41"/>
      <c r="F47" s="33" t="s">
        <v>12768</v>
      </c>
      <c r="G47" s="33"/>
      <c r="H47" s="33"/>
      <c r="I47" s="33"/>
      <c r="J47" s="34" t="s">
        <v>12696</v>
      </c>
      <c r="K47" s="34" t="s">
        <v>12697</v>
      </c>
      <c r="L47" s="34" t="s">
        <v>12698</v>
      </c>
      <c r="M47" s="35">
        <f>244689.6</f>
        <v>244689.6</v>
      </c>
      <c r="N47" s="35"/>
      <c r="O47" s="35"/>
    </row>
    <row r="48" spans="1:15" ht="36">
      <c r="A48" s="31" t="s">
        <v>12769</v>
      </c>
      <c r="B48" s="32">
        <v>682.9</v>
      </c>
      <c r="C48" s="32"/>
      <c r="D48" s="32"/>
      <c r="E48" s="32"/>
      <c r="F48" s="33" t="s">
        <v>12770</v>
      </c>
      <c r="G48" s="33"/>
      <c r="H48" s="33"/>
      <c r="I48" s="33"/>
      <c r="J48" s="34" t="s">
        <v>12696</v>
      </c>
      <c r="K48" s="34" t="s">
        <v>12697</v>
      </c>
      <c r="L48" s="34" t="s">
        <v>12698</v>
      </c>
      <c r="M48" s="35">
        <f>282433.78</f>
        <v>282433.78000000003</v>
      </c>
      <c r="N48" s="35"/>
      <c r="O48" s="35"/>
    </row>
    <row r="49" spans="1:15" ht="36">
      <c r="A49" s="31" t="s">
        <v>12771</v>
      </c>
      <c r="B49" s="32">
        <v>21.7</v>
      </c>
      <c r="C49" s="32"/>
      <c r="D49" s="32"/>
      <c r="E49" s="32"/>
      <c r="F49" s="33" t="s">
        <v>12772</v>
      </c>
      <c r="G49" s="33"/>
      <c r="H49" s="33"/>
      <c r="I49" s="33"/>
      <c r="J49" s="34" t="s">
        <v>12696</v>
      </c>
      <c r="K49" s="34" t="s">
        <v>12721</v>
      </c>
      <c r="L49" s="34" t="s">
        <v>12698</v>
      </c>
      <c r="M49" s="35">
        <f>18887.46</f>
        <v>18887.46</v>
      </c>
      <c r="N49" s="35"/>
      <c r="O49" s="35"/>
    </row>
    <row r="50" spans="1:15" ht="36">
      <c r="A50" s="31" t="s">
        <v>12773</v>
      </c>
      <c r="B50" s="32">
        <v>1000</v>
      </c>
      <c r="C50" s="32"/>
      <c r="D50" s="32"/>
      <c r="E50" s="32"/>
      <c r="F50" s="33" t="s">
        <v>12774</v>
      </c>
      <c r="G50" s="33"/>
      <c r="H50" s="33"/>
      <c r="I50" s="33"/>
      <c r="J50" s="34" t="s">
        <v>12696</v>
      </c>
      <c r="K50" s="34" t="s">
        <v>12697</v>
      </c>
      <c r="L50" s="34" t="s">
        <v>12698</v>
      </c>
      <c r="M50" s="35">
        <f>433980</f>
        <v>433980</v>
      </c>
      <c r="N50" s="35"/>
      <c r="O50" s="35"/>
    </row>
    <row r="51" spans="1:15" ht="36">
      <c r="A51" s="31" t="s">
        <v>12775</v>
      </c>
      <c r="B51" s="32">
        <v>901.5</v>
      </c>
      <c r="C51" s="32"/>
      <c r="D51" s="32"/>
      <c r="E51" s="32"/>
      <c r="F51" s="33" t="s">
        <v>12776</v>
      </c>
      <c r="G51" s="33"/>
      <c r="H51" s="33"/>
      <c r="I51" s="33"/>
      <c r="J51" s="34" t="s">
        <v>12696</v>
      </c>
      <c r="K51" s="34" t="s">
        <v>12697</v>
      </c>
      <c r="L51" s="34" t="s">
        <v>12698</v>
      </c>
      <c r="M51" s="35">
        <f>338837.79</f>
        <v>338837.79</v>
      </c>
      <c r="N51" s="35"/>
      <c r="O51" s="35"/>
    </row>
    <row r="52" spans="1:15" ht="36">
      <c r="A52" s="31" t="s">
        <v>12777</v>
      </c>
      <c r="B52" s="32">
        <v>754</v>
      </c>
      <c r="C52" s="32"/>
      <c r="D52" s="32"/>
      <c r="E52" s="32"/>
      <c r="F52" s="33" t="s">
        <v>12778</v>
      </c>
      <c r="G52" s="33"/>
      <c r="H52" s="33"/>
      <c r="I52" s="33"/>
      <c r="J52" s="34" t="s">
        <v>12696</v>
      </c>
      <c r="K52" s="34" t="s">
        <v>12697</v>
      </c>
      <c r="L52" s="34" t="s">
        <v>12698</v>
      </c>
      <c r="M52" s="35">
        <f>327220.92</f>
        <v>327220.92</v>
      </c>
      <c r="N52" s="35"/>
      <c r="O52" s="35"/>
    </row>
    <row r="53" spans="1:15" ht="36">
      <c r="A53" s="31" t="s">
        <v>12779</v>
      </c>
      <c r="B53" s="32">
        <v>450</v>
      </c>
      <c r="C53" s="32"/>
      <c r="D53" s="32"/>
      <c r="E53" s="32"/>
      <c r="F53" s="33" t="s">
        <v>12780</v>
      </c>
      <c r="G53" s="33"/>
      <c r="H53" s="33"/>
      <c r="I53" s="33"/>
      <c r="J53" s="34" t="s">
        <v>12696</v>
      </c>
      <c r="K53" s="34" t="s">
        <v>12697</v>
      </c>
      <c r="L53" s="34" t="s">
        <v>12698</v>
      </c>
      <c r="M53" s="35">
        <f>351176.62</f>
        <v>351176.62</v>
      </c>
      <c r="N53" s="35"/>
      <c r="O53" s="35"/>
    </row>
    <row r="54" spans="1:15" ht="36">
      <c r="A54" s="31" t="s">
        <v>12781</v>
      </c>
      <c r="B54" s="32">
        <v>390.4</v>
      </c>
      <c r="C54" s="32"/>
      <c r="D54" s="32"/>
      <c r="E54" s="32"/>
      <c r="F54" s="33" t="s">
        <v>12782</v>
      </c>
      <c r="G54" s="33"/>
      <c r="H54" s="33"/>
      <c r="I54" s="33"/>
      <c r="J54" s="34" t="s">
        <v>12696</v>
      </c>
      <c r="K54" s="34" t="s">
        <v>12697</v>
      </c>
      <c r="L54" s="34" t="s">
        <v>12698</v>
      </c>
      <c r="M54" s="35">
        <f>167590.91</f>
        <v>167590.91</v>
      </c>
      <c r="N54" s="35"/>
      <c r="O54" s="35"/>
    </row>
    <row r="55" spans="1:15" ht="36">
      <c r="A55" s="31" t="s">
        <v>12783</v>
      </c>
      <c r="B55" s="32">
        <v>600</v>
      </c>
      <c r="C55" s="32"/>
      <c r="D55" s="32"/>
      <c r="E55" s="32"/>
      <c r="F55" s="33" t="s">
        <v>12784</v>
      </c>
      <c r="G55" s="33"/>
      <c r="H55" s="33"/>
      <c r="I55" s="33"/>
      <c r="J55" s="34" t="s">
        <v>12696</v>
      </c>
      <c r="K55" s="34" t="s">
        <v>12697</v>
      </c>
      <c r="L55" s="34" t="s">
        <v>12698</v>
      </c>
      <c r="M55" s="35">
        <f>257568</f>
        <v>257568</v>
      </c>
      <c r="N55" s="35"/>
      <c r="O55" s="35"/>
    </row>
    <row r="56" spans="1:15" ht="36">
      <c r="A56" s="31" t="s">
        <v>12785</v>
      </c>
      <c r="B56" s="32">
        <v>600</v>
      </c>
      <c r="C56" s="32"/>
      <c r="D56" s="32"/>
      <c r="E56" s="32"/>
      <c r="F56" s="33" t="s">
        <v>12786</v>
      </c>
      <c r="G56" s="33"/>
      <c r="H56" s="33"/>
      <c r="I56" s="33"/>
      <c r="J56" s="34" t="s">
        <v>12696</v>
      </c>
      <c r="K56" s="34" t="s">
        <v>12697</v>
      </c>
      <c r="L56" s="34" t="s">
        <v>12698</v>
      </c>
      <c r="M56" s="35">
        <f>257568</f>
        <v>257568</v>
      </c>
      <c r="N56" s="35"/>
      <c r="O56" s="35"/>
    </row>
    <row r="57" spans="1:15" ht="36">
      <c r="A57" s="31" t="s">
        <v>12787</v>
      </c>
      <c r="B57" s="32">
        <v>697.2</v>
      </c>
      <c r="C57" s="32"/>
      <c r="D57" s="32"/>
      <c r="E57" s="32"/>
      <c r="F57" s="33" t="s">
        <v>12788</v>
      </c>
      <c r="G57" s="33"/>
      <c r="H57" s="33"/>
      <c r="I57" s="33"/>
      <c r="J57" s="34" t="s">
        <v>12696</v>
      </c>
      <c r="K57" s="34" t="s">
        <v>12697</v>
      </c>
      <c r="L57" s="34" t="s">
        <v>12698</v>
      </c>
      <c r="M57" s="35">
        <f>299294.02</f>
        <v>299294.02</v>
      </c>
      <c r="N57" s="35"/>
      <c r="O57" s="35"/>
    </row>
    <row r="58" spans="1:15" ht="36">
      <c r="A58" s="31" t="s">
        <v>12789</v>
      </c>
      <c r="B58" s="32">
        <v>746.9</v>
      </c>
      <c r="C58" s="32"/>
      <c r="D58" s="32"/>
      <c r="E58" s="32"/>
      <c r="F58" s="33" t="s">
        <v>12790</v>
      </c>
      <c r="G58" s="33"/>
      <c r="H58" s="33"/>
      <c r="I58" s="33"/>
      <c r="J58" s="34" t="s">
        <v>12696</v>
      </c>
      <c r="K58" s="34" t="s">
        <v>12697</v>
      </c>
      <c r="L58" s="34" t="s">
        <v>12698</v>
      </c>
      <c r="M58" s="35">
        <f>339884.31</f>
        <v>339884.31</v>
      </c>
      <c r="N58" s="35"/>
      <c r="O58" s="35"/>
    </row>
    <row r="59" spans="1:15" ht="36">
      <c r="A59" s="31" t="s">
        <v>2081</v>
      </c>
      <c r="B59" s="32">
        <v>600</v>
      </c>
      <c r="C59" s="32"/>
      <c r="D59" s="32"/>
      <c r="E59" s="32"/>
      <c r="F59" s="33" t="s">
        <v>12791</v>
      </c>
      <c r="G59" s="33"/>
      <c r="H59" s="33"/>
      <c r="I59" s="33"/>
      <c r="J59" s="34" t="s">
        <v>12696</v>
      </c>
      <c r="K59" s="34" t="s">
        <v>12697</v>
      </c>
      <c r="L59" s="34" t="s">
        <v>12698</v>
      </c>
      <c r="M59" s="35">
        <f>264594</f>
        <v>264594</v>
      </c>
      <c r="N59" s="35"/>
      <c r="O59" s="35"/>
    </row>
    <row r="60" spans="1:15" ht="36">
      <c r="A60" s="31" t="s">
        <v>12792</v>
      </c>
      <c r="B60" s="32">
        <v>602.5</v>
      </c>
      <c r="C60" s="32"/>
      <c r="D60" s="32"/>
      <c r="E60" s="32"/>
      <c r="F60" s="33" t="s">
        <v>12793</v>
      </c>
      <c r="G60" s="33"/>
      <c r="H60" s="33"/>
      <c r="I60" s="33"/>
      <c r="J60" s="34" t="s">
        <v>12696</v>
      </c>
      <c r="K60" s="34" t="s">
        <v>12697</v>
      </c>
      <c r="L60" s="34" t="s">
        <v>12698</v>
      </c>
      <c r="M60" s="35">
        <f>262003.15</f>
        <v>262003.15</v>
      </c>
      <c r="N60" s="35"/>
      <c r="O60" s="35"/>
    </row>
    <row r="61" spans="1:15" ht="36">
      <c r="A61" s="31" t="s">
        <v>12794</v>
      </c>
      <c r="B61" s="32">
        <v>1212.5999999999999</v>
      </c>
      <c r="C61" s="32"/>
      <c r="D61" s="32"/>
      <c r="E61" s="32"/>
      <c r="F61" s="33" t="s">
        <v>12795</v>
      </c>
      <c r="G61" s="33"/>
      <c r="H61" s="33"/>
      <c r="I61" s="33"/>
      <c r="J61" s="34" t="s">
        <v>12696</v>
      </c>
      <c r="K61" s="34" t="s">
        <v>12697</v>
      </c>
      <c r="L61" s="34" t="s">
        <v>12698</v>
      </c>
      <c r="M61" s="35">
        <f>541741.18</f>
        <v>541741.18000000005</v>
      </c>
      <c r="N61" s="35"/>
      <c r="O61" s="35"/>
    </row>
    <row r="62" spans="1:15" ht="36">
      <c r="A62" s="31" t="s">
        <v>12796</v>
      </c>
      <c r="B62" s="32">
        <v>586.5</v>
      </c>
      <c r="C62" s="32"/>
      <c r="D62" s="32"/>
      <c r="E62" s="32"/>
      <c r="F62" s="33" t="s">
        <v>12797</v>
      </c>
      <c r="G62" s="33"/>
      <c r="H62" s="33"/>
      <c r="I62" s="33"/>
      <c r="J62" s="34" t="s">
        <v>12696</v>
      </c>
      <c r="K62" s="34" t="s">
        <v>12697</v>
      </c>
      <c r="L62" s="34" t="s">
        <v>12698</v>
      </c>
      <c r="M62" s="35">
        <f>226189.59</f>
        <v>226189.59</v>
      </c>
      <c r="N62" s="35"/>
      <c r="O62" s="35"/>
    </row>
    <row r="63" spans="1:15" ht="36">
      <c r="A63" s="31" t="s">
        <v>12798</v>
      </c>
      <c r="B63" s="32">
        <v>900.3</v>
      </c>
      <c r="C63" s="32"/>
      <c r="D63" s="32"/>
      <c r="E63" s="32"/>
      <c r="F63" s="33" t="s">
        <v>12799</v>
      </c>
      <c r="G63" s="33"/>
      <c r="H63" s="33"/>
      <c r="I63" s="33"/>
      <c r="J63" s="34" t="s">
        <v>12696</v>
      </c>
      <c r="K63" s="34" t="s">
        <v>12697</v>
      </c>
      <c r="L63" s="34" t="s">
        <v>12698</v>
      </c>
      <c r="M63" s="35">
        <f>373516.46</f>
        <v>373516.46</v>
      </c>
      <c r="N63" s="35"/>
      <c r="O63" s="35"/>
    </row>
    <row r="64" spans="1:15" ht="36">
      <c r="A64" s="31" t="s">
        <v>12800</v>
      </c>
      <c r="B64" s="32">
        <v>545.70000000000005</v>
      </c>
      <c r="C64" s="32"/>
      <c r="D64" s="32"/>
      <c r="E64" s="32"/>
      <c r="F64" s="33" t="s">
        <v>12801</v>
      </c>
      <c r="G64" s="33"/>
      <c r="H64" s="33"/>
      <c r="I64" s="33"/>
      <c r="J64" s="34" t="s">
        <v>12696</v>
      </c>
      <c r="K64" s="34" t="s">
        <v>12697</v>
      </c>
      <c r="L64" s="34" t="s">
        <v>12698</v>
      </c>
      <c r="M64" s="35">
        <f>237303.1</f>
        <v>237303.1</v>
      </c>
      <c r="N64" s="35"/>
      <c r="O64" s="35"/>
    </row>
    <row r="65" spans="1:15" ht="36">
      <c r="A65" s="31" t="s">
        <v>12802</v>
      </c>
      <c r="B65" s="32">
        <v>856</v>
      </c>
      <c r="C65" s="32"/>
      <c r="D65" s="32"/>
      <c r="E65" s="32"/>
      <c r="F65" s="33" t="s">
        <v>12803</v>
      </c>
      <c r="G65" s="33"/>
      <c r="H65" s="33"/>
      <c r="I65" s="33"/>
      <c r="J65" s="34" t="s">
        <v>12696</v>
      </c>
      <c r="K65" s="34" t="s">
        <v>12697</v>
      </c>
      <c r="L65" s="34" t="s">
        <v>12698</v>
      </c>
      <c r="M65" s="35">
        <f>382426.56</f>
        <v>382426.56</v>
      </c>
      <c r="N65" s="35"/>
      <c r="O65" s="35"/>
    </row>
    <row r="66" spans="1:15" ht="36">
      <c r="A66" s="31" t="s">
        <v>12804</v>
      </c>
      <c r="B66" s="32">
        <v>494.9</v>
      </c>
      <c r="C66" s="32"/>
      <c r="D66" s="32"/>
      <c r="E66" s="32"/>
      <c r="F66" s="33" t="s">
        <v>12805</v>
      </c>
      <c r="G66" s="33"/>
      <c r="H66" s="33"/>
      <c r="I66" s="33"/>
      <c r="J66" s="34" t="s">
        <v>12696</v>
      </c>
      <c r="K66" s="34" t="s">
        <v>12697</v>
      </c>
      <c r="L66" s="34" t="s">
        <v>12698</v>
      </c>
      <c r="M66" s="35">
        <f>221101.52</f>
        <v>221101.52</v>
      </c>
      <c r="N66" s="35"/>
      <c r="O66" s="35"/>
    </row>
    <row r="67" spans="1:15" ht="36">
      <c r="A67" s="31" t="s">
        <v>12806</v>
      </c>
      <c r="B67" s="32">
        <v>540</v>
      </c>
      <c r="C67" s="32"/>
      <c r="D67" s="32"/>
      <c r="E67" s="32"/>
      <c r="F67" s="33" t="s">
        <v>12807</v>
      </c>
      <c r="G67" s="33"/>
      <c r="H67" s="33"/>
      <c r="I67" s="33"/>
      <c r="J67" s="34" t="s">
        <v>12696</v>
      </c>
      <c r="K67" s="34" t="s">
        <v>12697</v>
      </c>
      <c r="L67" s="34" t="s">
        <v>12698</v>
      </c>
      <c r="M67" s="35">
        <f>231811.2</f>
        <v>231811.20000000001</v>
      </c>
      <c r="N67" s="35"/>
      <c r="O67" s="35"/>
    </row>
    <row r="68" spans="1:15" ht="36">
      <c r="A68" s="31" t="s">
        <v>5079</v>
      </c>
      <c r="B68" s="32">
        <v>556.1</v>
      </c>
      <c r="C68" s="32"/>
      <c r="D68" s="32"/>
      <c r="E68" s="32"/>
      <c r="F68" s="33" t="s">
        <v>12808</v>
      </c>
      <c r="G68" s="33"/>
      <c r="H68" s="33"/>
      <c r="I68" s="33"/>
      <c r="J68" s="34" t="s">
        <v>12696</v>
      </c>
      <c r="K68" s="34" t="s">
        <v>12697</v>
      </c>
      <c r="L68" s="34" t="s">
        <v>12698</v>
      </c>
      <c r="M68" s="35">
        <f>233639.85</f>
        <v>233639.85</v>
      </c>
      <c r="N68" s="35"/>
      <c r="O68" s="35"/>
    </row>
    <row r="69" spans="1:15" ht="36">
      <c r="A69" s="31" t="s">
        <v>4710</v>
      </c>
      <c r="B69" s="32">
        <v>65.3</v>
      </c>
      <c r="C69" s="32"/>
      <c r="D69" s="32"/>
      <c r="E69" s="32"/>
      <c r="F69" s="33" t="s">
        <v>12809</v>
      </c>
      <c r="G69" s="33"/>
      <c r="H69" s="33"/>
      <c r="I69" s="33"/>
      <c r="J69" s="34" t="s">
        <v>12696</v>
      </c>
      <c r="K69" s="34" t="s">
        <v>12721</v>
      </c>
      <c r="L69" s="34" t="s">
        <v>12751</v>
      </c>
      <c r="M69" s="35">
        <f>75221.03</f>
        <v>75221.03</v>
      </c>
      <c r="N69" s="35"/>
      <c r="O69" s="35"/>
    </row>
    <row r="70" spans="1:15" ht="36">
      <c r="A70" s="31" t="s">
        <v>12810</v>
      </c>
      <c r="B70" s="32">
        <v>450</v>
      </c>
      <c r="C70" s="32"/>
      <c r="D70" s="32"/>
      <c r="E70" s="32"/>
      <c r="F70" s="33" t="s">
        <v>12811</v>
      </c>
      <c r="G70" s="33"/>
      <c r="H70" s="33"/>
      <c r="I70" s="33"/>
      <c r="J70" s="34" t="s">
        <v>12696</v>
      </c>
      <c r="K70" s="34" t="s">
        <v>12812</v>
      </c>
      <c r="L70" s="34" t="s">
        <v>12698</v>
      </c>
      <c r="M70" s="35">
        <f>172525.5</f>
        <v>172525.5</v>
      </c>
      <c r="N70" s="35"/>
      <c r="O70" s="35"/>
    </row>
    <row r="71" spans="1:15" ht="36">
      <c r="A71" s="31" t="s">
        <v>12813</v>
      </c>
      <c r="B71" s="32">
        <v>400</v>
      </c>
      <c r="C71" s="32"/>
      <c r="D71" s="32"/>
      <c r="E71" s="32"/>
      <c r="F71" s="33" t="s">
        <v>12814</v>
      </c>
      <c r="G71" s="33"/>
      <c r="H71" s="33"/>
      <c r="I71" s="33"/>
      <c r="J71" s="34" t="s">
        <v>12696</v>
      </c>
      <c r="K71" s="34" t="s">
        <v>12697</v>
      </c>
      <c r="L71" s="34" t="s">
        <v>12698</v>
      </c>
      <c r="M71" s="35">
        <f>150344</f>
        <v>150344</v>
      </c>
      <c r="N71" s="35"/>
      <c r="O71" s="35"/>
    </row>
    <row r="72" spans="1:15" ht="36">
      <c r="A72" s="31" t="s">
        <v>12815</v>
      </c>
      <c r="B72" s="32">
        <v>400</v>
      </c>
      <c r="C72" s="32"/>
      <c r="D72" s="32"/>
      <c r="E72" s="32"/>
      <c r="F72" s="33" t="s">
        <v>12816</v>
      </c>
      <c r="G72" s="33"/>
      <c r="H72" s="33"/>
      <c r="I72" s="33"/>
      <c r="J72" s="34" t="s">
        <v>12696</v>
      </c>
      <c r="K72" s="34" t="s">
        <v>12697</v>
      </c>
      <c r="L72" s="34" t="s">
        <v>12698</v>
      </c>
      <c r="M72" s="35">
        <f>150344</f>
        <v>150344</v>
      </c>
      <c r="N72" s="35"/>
      <c r="O72" s="35"/>
    </row>
    <row r="73" spans="1:15" ht="48">
      <c r="A73" s="31" t="s">
        <v>12817</v>
      </c>
      <c r="B73" s="32">
        <v>28.2</v>
      </c>
      <c r="C73" s="32"/>
      <c r="D73" s="32"/>
      <c r="E73" s="32"/>
      <c r="F73" s="33" t="s">
        <v>12818</v>
      </c>
      <c r="G73" s="33"/>
      <c r="H73" s="33"/>
      <c r="I73" s="33"/>
      <c r="J73" s="34" t="s">
        <v>12696</v>
      </c>
      <c r="K73" s="34" t="s">
        <v>12721</v>
      </c>
      <c r="L73" s="34" t="s">
        <v>12744</v>
      </c>
      <c r="M73" s="35">
        <f>12600.04</f>
        <v>12600.04</v>
      </c>
      <c r="N73" s="35"/>
      <c r="O73" s="35"/>
    </row>
    <row r="74" spans="1:15" ht="48">
      <c r="A74" s="31" t="s">
        <v>12819</v>
      </c>
      <c r="B74" s="32">
        <v>600</v>
      </c>
      <c r="C74" s="32"/>
      <c r="D74" s="32"/>
      <c r="E74" s="32"/>
      <c r="F74" s="33" t="s">
        <v>12820</v>
      </c>
      <c r="G74" s="33"/>
      <c r="H74" s="33"/>
      <c r="I74" s="33"/>
      <c r="J74" s="34" t="s">
        <v>12696</v>
      </c>
      <c r="K74" s="34" t="s">
        <v>12697</v>
      </c>
      <c r="L74" s="34" t="s">
        <v>12744</v>
      </c>
      <c r="M74" s="35">
        <f>268056</f>
        <v>268056</v>
      </c>
      <c r="N74" s="35"/>
      <c r="O74" s="35"/>
    </row>
    <row r="75" spans="1:15" ht="36">
      <c r="A75" s="31" t="s">
        <v>5081</v>
      </c>
      <c r="B75" s="32">
        <v>550</v>
      </c>
      <c r="C75" s="32"/>
      <c r="D75" s="32"/>
      <c r="E75" s="32"/>
      <c r="F75" s="33" t="s">
        <v>12821</v>
      </c>
      <c r="G75" s="33"/>
      <c r="H75" s="33"/>
      <c r="I75" s="33"/>
      <c r="J75" s="34" t="s">
        <v>12696</v>
      </c>
      <c r="K75" s="34" t="s">
        <v>12697</v>
      </c>
      <c r="L75" s="34" t="s">
        <v>12698</v>
      </c>
      <c r="M75" s="35">
        <f>236104</f>
        <v>236104</v>
      </c>
      <c r="N75" s="35"/>
      <c r="O75" s="35"/>
    </row>
    <row r="76" spans="1:15" ht="48">
      <c r="A76" s="31" t="s">
        <v>12822</v>
      </c>
      <c r="B76" s="32">
        <v>586</v>
      </c>
      <c r="C76" s="32"/>
      <c r="D76" s="32"/>
      <c r="E76" s="32"/>
      <c r="F76" s="33" t="s">
        <v>12823</v>
      </c>
      <c r="G76" s="33"/>
      <c r="H76" s="33"/>
      <c r="I76" s="33"/>
      <c r="J76" s="34" t="s">
        <v>12696</v>
      </c>
      <c r="K76" s="34" t="s">
        <v>12824</v>
      </c>
      <c r="L76" s="34" t="s">
        <v>12825</v>
      </c>
      <c r="M76" s="35">
        <f>277758.14</f>
        <v>277758.14</v>
      </c>
      <c r="N76" s="35"/>
      <c r="O76" s="35"/>
    </row>
    <row r="77" spans="1:15" ht="84">
      <c r="A77" s="31" t="s">
        <v>12826</v>
      </c>
      <c r="B77" s="32">
        <v>106</v>
      </c>
      <c r="C77" s="32"/>
      <c r="D77" s="32"/>
      <c r="E77" s="32"/>
      <c r="F77" s="33" t="s">
        <v>12827</v>
      </c>
      <c r="G77" s="33"/>
      <c r="H77" s="33"/>
      <c r="I77" s="33"/>
      <c r="J77" s="34" t="s">
        <v>12696</v>
      </c>
      <c r="K77" s="34" t="s">
        <v>12755</v>
      </c>
      <c r="L77" s="34" t="s">
        <v>12825</v>
      </c>
      <c r="M77" s="35">
        <f>40045.74</f>
        <v>40045.74</v>
      </c>
      <c r="N77" s="35"/>
      <c r="O77" s="35"/>
    </row>
    <row r="78" spans="1:15" ht="48">
      <c r="A78" s="31" t="s">
        <v>12828</v>
      </c>
      <c r="B78" s="32">
        <v>421</v>
      </c>
      <c r="C78" s="32"/>
      <c r="D78" s="32"/>
      <c r="E78" s="32"/>
      <c r="F78" s="33" t="s">
        <v>12829</v>
      </c>
      <c r="G78" s="33"/>
      <c r="H78" s="33"/>
      <c r="I78" s="33"/>
      <c r="J78" s="34" t="s">
        <v>12696</v>
      </c>
      <c r="K78" s="34" t="s">
        <v>12830</v>
      </c>
      <c r="L78" s="34" t="s">
        <v>12744</v>
      </c>
      <c r="M78" s="35">
        <f>500779.5</f>
        <v>500779.5</v>
      </c>
      <c r="N78" s="35"/>
      <c r="O78" s="35"/>
    </row>
    <row r="79" spans="1:15" ht="48">
      <c r="A79" s="31" t="s">
        <v>12831</v>
      </c>
      <c r="B79" s="32">
        <v>278</v>
      </c>
      <c r="C79" s="32"/>
      <c r="D79" s="32"/>
      <c r="E79" s="32"/>
      <c r="F79" s="33" t="s">
        <v>12832</v>
      </c>
      <c r="G79" s="33"/>
      <c r="H79" s="33"/>
      <c r="I79" s="33"/>
      <c r="J79" s="34" t="s">
        <v>12696</v>
      </c>
      <c r="K79" s="34" t="s">
        <v>12833</v>
      </c>
      <c r="L79" s="34" t="s">
        <v>12744</v>
      </c>
      <c r="M79" s="35">
        <f>114616.62</f>
        <v>114616.62</v>
      </c>
      <c r="N79" s="35"/>
      <c r="O79" s="35"/>
    </row>
    <row r="80" spans="1:15" ht="48">
      <c r="A80" s="31" t="s">
        <v>12834</v>
      </c>
      <c r="B80" s="32">
        <v>650</v>
      </c>
      <c r="C80" s="32"/>
      <c r="D80" s="32"/>
      <c r="E80" s="32"/>
      <c r="F80" s="33" t="s">
        <v>12835</v>
      </c>
      <c r="G80" s="33"/>
      <c r="H80" s="33"/>
      <c r="I80" s="33"/>
      <c r="J80" s="34" t="s">
        <v>12696</v>
      </c>
      <c r="K80" s="34" t="s">
        <v>12833</v>
      </c>
      <c r="L80" s="34" t="s">
        <v>12744</v>
      </c>
      <c r="M80" s="35">
        <f>234780</f>
        <v>234780</v>
      </c>
      <c r="N80" s="35"/>
      <c r="O80" s="35"/>
    </row>
    <row r="81" spans="1:15" ht="84">
      <c r="A81" s="31" t="s">
        <v>12836</v>
      </c>
      <c r="B81" s="32">
        <v>100</v>
      </c>
      <c r="C81" s="32"/>
      <c r="D81" s="32"/>
      <c r="E81" s="32"/>
      <c r="F81" s="33" t="s">
        <v>12837</v>
      </c>
      <c r="G81" s="33"/>
      <c r="H81" s="33"/>
      <c r="I81" s="33"/>
      <c r="J81" s="34" t="s">
        <v>12696</v>
      </c>
      <c r="K81" s="34" t="s">
        <v>12755</v>
      </c>
      <c r="L81" s="34" t="s">
        <v>12825</v>
      </c>
      <c r="M81" s="35">
        <f>41229</f>
        <v>41229</v>
      </c>
      <c r="N81" s="35"/>
      <c r="O81" s="35"/>
    </row>
    <row r="82" spans="1:15" ht="84">
      <c r="A82" s="31" t="s">
        <v>12838</v>
      </c>
      <c r="B82" s="32">
        <v>293.39999999999998</v>
      </c>
      <c r="C82" s="32"/>
      <c r="D82" s="32"/>
      <c r="E82" s="32"/>
      <c r="F82" s="33" t="s">
        <v>12839</v>
      </c>
      <c r="G82" s="33"/>
      <c r="H82" s="33"/>
      <c r="I82" s="33"/>
      <c r="J82" s="34" t="s">
        <v>12696</v>
      </c>
      <c r="K82" s="34" t="s">
        <v>12755</v>
      </c>
      <c r="L82" s="34" t="s">
        <v>12840</v>
      </c>
      <c r="M82" s="35">
        <f>120965.89</f>
        <v>120965.89</v>
      </c>
      <c r="N82" s="35"/>
      <c r="O82" s="35"/>
    </row>
    <row r="83" spans="1:15" ht="84">
      <c r="A83" s="31" t="s">
        <v>12841</v>
      </c>
      <c r="B83" s="32">
        <v>86</v>
      </c>
      <c r="C83" s="32"/>
      <c r="D83" s="32"/>
      <c r="E83" s="32"/>
      <c r="F83" s="33" t="s">
        <v>12842</v>
      </c>
      <c r="G83" s="33"/>
      <c r="H83" s="33"/>
      <c r="I83" s="33"/>
      <c r="J83" s="34" t="s">
        <v>12696</v>
      </c>
      <c r="K83" s="34" t="s">
        <v>12755</v>
      </c>
      <c r="L83" s="34" t="s">
        <v>12744</v>
      </c>
      <c r="M83" s="35">
        <f>35456.94</f>
        <v>35456.94</v>
      </c>
      <c r="N83" s="35"/>
      <c r="O83" s="35"/>
    </row>
    <row r="84" spans="1:15" ht="84">
      <c r="A84" s="31" t="s">
        <v>12843</v>
      </c>
      <c r="B84" s="32">
        <v>234</v>
      </c>
      <c r="C84" s="32"/>
      <c r="D84" s="32"/>
      <c r="E84" s="32"/>
      <c r="F84" s="33" t="s">
        <v>12844</v>
      </c>
      <c r="G84" s="33"/>
      <c r="H84" s="33"/>
      <c r="I84" s="33"/>
      <c r="J84" s="34" t="s">
        <v>12696</v>
      </c>
      <c r="K84" s="34" t="s">
        <v>12755</v>
      </c>
      <c r="L84" s="34" t="s">
        <v>12744</v>
      </c>
      <c r="M84" s="35">
        <f>96475.86</f>
        <v>96475.86</v>
      </c>
      <c r="N84" s="35"/>
      <c r="O84" s="35"/>
    </row>
    <row r="85" spans="1:15" ht="72">
      <c r="A85" s="31" t="s">
        <v>4151</v>
      </c>
      <c r="B85" s="32">
        <v>930</v>
      </c>
      <c r="C85" s="32"/>
      <c r="D85" s="32"/>
      <c r="E85" s="32"/>
      <c r="F85" s="33" t="s">
        <v>12845</v>
      </c>
      <c r="G85" s="33"/>
      <c r="H85" s="33"/>
      <c r="I85" s="33"/>
      <c r="J85" s="34" t="s">
        <v>12696</v>
      </c>
      <c r="K85" s="42" t="s">
        <v>12846</v>
      </c>
      <c r="L85" s="34" t="s">
        <v>12847</v>
      </c>
      <c r="M85" s="35">
        <f>3198297.9</f>
        <v>3198297.9</v>
      </c>
      <c r="N85" s="35"/>
      <c r="O85" s="35"/>
    </row>
    <row r="86" spans="1:15" ht="120">
      <c r="A86" s="31" t="s">
        <v>4147</v>
      </c>
      <c r="B86" s="43">
        <v>3600</v>
      </c>
      <c r="C86" s="32"/>
      <c r="D86" s="32"/>
      <c r="E86" s="32"/>
      <c r="F86" s="33" t="s">
        <v>12848</v>
      </c>
      <c r="G86" s="33"/>
      <c r="H86" s="33"/>
      <c r="I86" s="33"/>
      <c r="J86" s="44" t="s">
        <v>12696</v>
      </c>
      <c r="K86" s="45" t="s">
        <v>12849</v>
      </c>
      <c r="L86" s="46" t="s">
        <v>12744</v>
      </c>
      <c r="M86" s="35">
        <f>3593412</f>
        <v>3593412</v>
      </c>
      <c r="N86" s="35"/>
      <c r="O86" s="35"/>
    </row>
    <row r="87" spans="1:15" ht="120">
      <c r="A87" s="31" t="s">
        <v>491</v>
      </c>
      <c r="B87" s="43">
        <v>3600</v>
      </c>
      <c r="C87" s="32"/>
      <c r="D87" s="32"/>
      <c r="E87" s="32"/>
      <c r="F87" s="33" t="s">
        <v>12850</v>
      </c>
      <c r="G87" s="33"/>
      <c r="H87" s="33"/>
      <c r="I87" s="33"/>
      <c r="J87" s="34" t="s">
        <v>12696</v>
      </c>
      <c r="K87" s="40" t="s">
        <v>12851</v>
      </c>
      <c r="L87" s="34" t="s">
        <v>12744</v>
      </c>
      <c r="M87" s="35">
        <f>3593412</f>
        <v>3593412</v>
      </c>
      <c r="N87" s="35"/>
      <c r="O87" s="35"/>
    </row>
    <row r="88" spans="1:15" ht="84">
      <c r="A88" s="31" t="s">
        <v>4997</v>
      </c>
      <c r="B88" s="43">
        <v>3286</v>
      </c>
      <c r="C88" s="32"/>
      <c r="D88" s="32"/>
      <c r="E88" s="32"/>
      <c r="F88" s="33" t="s">
        <v>12852</v>
      </c>
      <c r="G88" s="33"/>
      <c r="H88" s="33"/>
      <c r="I88" s="33"/>
      <c r="J88" s="44" t="s">
        <v>12696</v>
      </c>
      <c r="K88" s="45" t="s">
        <v>12853</v>
      </c>
      <c r="L88" s="46" t="s">
        <v>12744</v>
      </c>
      <c r="M88" s="35">
        <f>3279986.62</f>
        <v>3279986.62</v>
      </c>
      <c r="N88" s="35"/>
      <c r="O88" s="35"/>
    </row>
    <row r="89" spans="1:15" ht="108">
      <c r="A89" s="31" t="s">
        <v>12854</v>
      </c>
      <c r="B89" s="43">
        <v>3600</v>
      </c>
      <c r="C89" s="32"/>
      <c r="D89" s="32"/>
      <c r="E89" s="32"/>
      <c r="F89" s="33" t="s">
        <v>12855</v>
      </c>
      <c r="G89" s="33"/>
      <c r="H89" s="33"/>
      <c r="I89" s="33"/>
      <c r="J89" s="34" t="s">
        <v>12696</v>
      </c>
      <c r="K89" s="40" t="s">
        <v>12856</v>
      </c>
      <c r="L89" s="34" t="s">
        <v>12744</v>
      </c>
      <c r="M89" s="35">
        <f>3593412</f>
        <v>3593412</v>
      </c>
      <c r="N89" s="35"/>
      <c r="O89" s="35"/>
    </row>
    <row r="90" spans="1:15" ht="96">
      <c r="A90" s="31" t="s">
        <v>12857</v>
      </c>
      <c r="B90" s="43">
        <v>3587</v>
      </c>
      <c r="C90" s="32"/>
      <c r="D90" s="32"/>
      <c r="E90" s="32"/>
      <c r="F90" s="33" t="s">
        <v>12858</v>
      </c>
      <c r="G90" s="33"/>
      <c r="H90" s="33"/>
      <c r="I90" s="33"/>
      <c r="J90" s="34" t="s">
        <v>12696</v>
      </c>
      <c r="K90" s="42" t="s">
        <v>12859</v>
      </c>
      <c r="L90" s="34" t="s">
        <v>12744</v>
      </c>
      <c r="M90" s="35">
        <f>3580435.79</f>
        <v>3580435.79</v>
      </c>
      <c r="N90" s="35"/>
      <c r="O90" s="35"/>
    </row>
    <row r="91" spans="1:15" ht="132">
      <c r="A91" s="31" t="s">
        <v>12860</v>
      </c>
      <c r="B91" s="43">
        <v>3776</v>
      </c>
      <c r="C91" s="32"/>
      <c r="D91" s="32"/>
      <c r="E91" s="32"/>
      <c r="F91" s="33" t="s">
        <v>12861</v>
      </c>
      <c r="G91" s="33"/>
      <c r="H91" s="33"/>
      <c r="I91" s="33"/>
      <c r="J91" s="44" t="s">
        <v>12696</v>
      </c>
      <c r="K91" s="45" t="s">
        <v>12862</v>
      </c>
      <c r="L91" s="34" t="s">
        <v>12744</v>
      </c>
      <c r="M91" s="35">
        <f>3769089.92</f>
        <v>3769089.92</v>
      </c>
      <c r="N91" s="35"/>
      <c r="O91" s="35"/>
    </row>
    <row r="92" spans="1:15" ht="156">
      <c r="A92" s="31" t="s">
        <v>12863</v>
      </c>
      <c r="B92" s="32">
        <v>893</v>
      </c>
      <c r="C92" s="32"/>
      <c r="D92" s="32"/>
      <c r="E92" s="32"/>
      <c r="F92" s="33" t="s">
        <v>12864</v>
      </c>
      <c r="G92" s="33"/>
      <c r="H92" s="33"/>
      <c r="I92" s="33"/>
      <c r="J92" s="34" t="s">
        <v>12696</v>
      </c>
      <c r="K92" s="40" t="s">
        <v>12865</v>
      </c>
      <c r="L92" s="34" t="s">
        <v>12744</v>
      </c>
      <c r="M92" s="35">
        <f>891365.81</f>
        <v>891365.81</v>
      </c>
      <c r="N92" s="35"/>
      <c r="O92" s="35"/>
    </row>
    <row r="93" spans="1:15" ht="96">
      <c r="A93" s="31" t="s">
        <v>12866</v>
      </c>
      <c r="B93" s="43">
        <v>2881</v>
      </c>
      <c r="C93" s="32"/>
      <c r="D93" s="32"/>
      <c r="E93" s="32"/>
      <c r="F93" s="33" t="s">
        <v>12867</v>
      </c>
      <c r="G93" s="33"/>
      <c r="H93" s="33"/>
      <c r="I93" s="33"/>
      <c r="J93" s="44" t="s">
        <v>12696</v>
      </c>
      <c r="K93" s="45" t="s">
        <v>12868</v>
      </c>
      <c r="L93" s="46" t="s">
        <v>12744</v>
      </c>
      <c r="M93" s="35">
        <f>2875727.77</f>
        <v>2875727.77</v>
      </c>
      <c r="N93" s="35"/>
      <c r="O93" s="35"/>
    </row>
    <row r="94" spans="1:15" ht="156">
      <c r="A94" s="31" t="s">
        <v>1546</v>
      </c>
      <c r="B94" s="43">
        <v>7323</v>
      </c>
      <c r="C94" s="32"/>
      <c r="D94" s="32"/>
      <c r="E94" s="32"/>
      <c r="F94" s="33" t="s">
        <v>12869</v>
      </c>
      <c r="G94" s="33"/>
      <c r="H94" s="33"/>
      <c r="I94" s="33"/>
      <c r="J94" s="44" t="s">
        <v>12696</v>
      </c>
      <c r="K94" s="45" t="s">
        <v>12870</v>
      </c>
      <c r="L94" s="46" t="s">
        <v>12744</v>
      </c>
      <c r="M94" s="35">
        <f>7309598.91</f>
        <v>7309598.9100000001</v>
      </c>
      <c r="N94" s="35"/>
      <c r="O94" s="35"/>
    </row>
    <row r="95" spans="1:15" ht="72">
      <c r="A95" s="31" t="s">
        <v>12871</v>
      </c>
      <c r="B95" s="43">
        <v>2520</v>
      </c>
      <c r="C95" s="32"/>
      <c r="D95" s="32"/>
      <c r="E95" s="32"/>
      <c r="F95" s="33" t="s">
        <v>12872</v>
      </c>
      <c r="G95" s="33"/>
      <c r="H95" s="33"/>
      <c r="I95" s="33"/>
      <c r="J95" s="34" t="s">
        <v>12696</v>
      </c>
      <c r="K95" s="40" t="s">
        <v>12873</v>
      </c>
      <c r="L95" s="34" t="s">
        <v>12744</v>
      </c>
      <c r="M95" s="35">
        <f>2515388.4</f>
        <v>2515388.4</v>
      </c>
      <c r="N95" s="35"/>
      <c r="O95" s="35"/>
    </row>
    <row r="96" spans="1:15" ht="48">
      <c r="A96" s="31" t="s">
        <v>12874</v>
      </c>
      <c r="B96" s="43">
        <v>47992</v>
      </c>
      <c r="C96" s="32"/>
      <c r="D96" s="32"/>
      <c r="E96" s="32"/>
      <c r="F96" s="33" t="s">
        <v>12875</v>
      </c>
      <c r="G96" s="33"/>
      <c r="H96" s="33"/>
      <c r="I96" s="33"/>
      <c r="J96" s="44" t="s">
        <v>12696</v>
      </c>
      <c r="K96" s="45" t="s">
        <v>12876</v>
      </c>
      <c r="L96" s="46" t="s">
        <v>12744</v>
      </c>
      <c r="M96" s="35">
        <f>47904174.64</f>
        <v>47904174.640000001</v>
      </c>
      <c r="N96" s="35"/>
      <c r="O96" s="35"/>
    </row>
    <row r="97" spans="1:15" ht="48">
      <c r="A97" s="31" t="s">
        <v>12877</v>
      </c>
      <c r="B97" s="43">
        <v>1925</v>
      </c>
      <c r="C97" s="32"/>
      <c r="D97" s="32"/>
      <c r="E97" s="32"/>
      <c r="F97" s="33" t="s">
        <v>12878</v>
      </c>
      <c r="G97" s="33"/>
      <c r="H97" s="33"/>
      <c r="I97" s="33"/>
      <c r="J97" s="44" t="s">
        <v>12696</v>
      </c>
      <c r="K97" s="45" t="s">
        <v>12879</v>
      </c>
      <c r="L97" s="46" t="s">
        <v>12744</v>
      </c>
      <c r="M97" s="35">
        <f>1921477.25</f>
        <v>1921477.25</v>
      </c>
      <c r="N97" s="35"/>
      <c r="O97" s="35"/>
    </row>
    <row r="98" spans="1:15" ht="36">
      <c r="A98" s="31" t="s">
        <v>12880</v>
      </c>
      <c r="B98" s="32">
        <v>269</v>
      </c>
      <c r="C98" s="32"/>
      <c r="D98" s="32"/>
      <c r="E98" s="32"/>
      <c r="F98" s="33" t="s">
        <v>12881</v>
      </c>
      <c r="G98" s="33"/>
      <c r="H98" s="33"/>
      <c r="I98" s="33"/>
      <c r="J98" s="34" t="s">
        <v>12696</v>
      </c>
      <c r="K98" s="47" t="s">
        <v>12833</v>
      </c>
      <c r="L98" s="34" t="s">
        <v>12825</v>
      </c>
      <c r="M98" s="35">
        <f>120859.01</f>
        <v>120859.01</v>
      </c>
      <c r="N98" s="35"/>
      <c r="O98" s="35"/>
    </row>
    <row r="99" spans="1:15" ht="36">
      <c r="A99" s="31" t="s">
        <v>12882</v>
      </c>
      <c r="B99" s="32">
        <v>1177.0999999999999</v>
      </c>
      <c r="C99" s="32"/>
      <c r="D99" s="32"/>
      <c r="E99" s="32"/>
      <c r="F99" s="33" t="s">
        <v>12883</v>
      </c>
      <c r="G99" s="33"/>
      <c r="H99" s="33"/>
      <c r="I99" s="33"/>
      <c r="J99" s="34" t="s">
        <v>12696</v>
      </c>
      <c r="K99" s="34" t="s">
        <v>12697</v>
      </c>
      <c r="L99" s="34" t="s">
        <v>12698</v>
      </c>
      <c r="M99" s="35">
        <f>519089.39</f>
        <v>519089.39</v>
      </c>
      <c r="N99" s="35"/>
      <c r="O99" s="35"/>
    </row>
    <row r="100" spans="1:15" ht="96">
      <c r="A100" s="31" t="s">
        <v>12884</v>
      </c>
      <c r="B100" s="32">
        <v>29.3</v>
      </c>
      <c r="C100" s="32"/>
      <c r="D100" s="32"/>
      <c r="E100" s="32"/>
      <c r="F100" s="33" t="s">
        <v>12885</v>
      </c>
      <c r="G100" s="33"/>
      <c r="H100" s="33"/>
      <c r="I100" s="33"/>
      <c r="J100" s="34" t="s">
        <v>12696</v>
      </c>
      <c r="K100" s="40" t="s">
        <v>12886</v>
      </c>
      <c r="L100" s="34" t="s">
        <v>12698</v>
      </c>
      <c r="M100" s="35">
        <f>11023.25</f>
        <v>11023.25</v>
      </c>
      <c r="N100" s="35"/>
      <c r="O100" s="35"/>
    </row>
    <row r="101" spans="1:15" ht="36">
      <c r="A101" s="31" t="s">
        <v>12887</v>
      </c>
      <c r="B101" s="32">
        <v>600</v>
      </c>
      <c r="C101" s="32"/>
      <c r="D101" s="32"/>
      <c r="E101" s="32"/>
      <c r="F101" s="33" t="s">
        <v>12888</v>
      </c>
      <c r="G101" s="33"/>
      <c r="H101" s="33"/>
      <c r="I101" s="33"/>
      <c r="J101" s="34" t="s">
        <v>12696</v>
      </c>
      <c r="K101" s="34" t="s">
        <v>12697</v>
      </c>
      <c r="L101" s="34" t="s">
        <v>12698</v>
      </c>
      <c r="M101" s="35">
        <f>245418</f>
        <v>245418</v>
      </c>
      <c r="N101" s="35"/>
      <c r="O101" s="35"/>
    </row>
    <row r="102" spans="1:15" ht="36">
      <c r="A102" s="31" t="s">
        <v>12889</v>
      </c>
      <c r="B102" s="32">
        <v>670.4</v>
      </c>
      <c r="C102" s="32"/>
      <c r="D102" s="32"/>
      <c r="E102" s="32"/>
      <c r="F102" s="33" t="s">
        <v>12890</v>
      </c>
      <c r="G102" s="33"/>
      <c r="H102" s="33"/>
      <c r="I102" s="33"/>
      <c r="J102" s="34" t="s">
        <v>12696</v>
      </c>
      <c r="K102" s="34" t="s">
        <v>12697</v>
      </c>
      <c r="L102" s="34" t="s">
        <v>12698</v>
      </c>
      <c r="M102" s="35">
        <f>279087.52</f>
        <v>279087.52</v>
      </c>
      <c r="N102" s="35"/>
      <c r="O102" s="35"/>
    </row>
    <row r="103" spans="1:15" ht="36">
      <c r="A103" s="31" t="s">
        <v>12891</v>
      </c>
      <c r="B103" s="32">
        <v>1173</v>
      </c>
      <c r="C103" s="32"/>
      <c r="D103" s="32"/>
      <c r="E103" s="32"/>
      <c r="F103" s="33" t="s">
        <v>12892</v>
      </c>
      <c r="G103" s="33"/>
      <c r="H103" s="33"/>
      <c r="I103" s="33"/>
      <c r="J103" s="34" t="s">
        <v>12696</v>
      </c>
      <c r="K103" s="34" t="s">
        <v>12697</v>
      </c>
      <c r="L103" s="34" t="s">
        <v>12698</v>
      </c>
      <c r="M103" s="35">
        <f>533785.38</f>
        <v>533785.38</v>
      </c>
      <c r="N103" s="35"/>
      <c r="O103" s="35"/>
    </row>
    <row r="104" spans="1:15" ht="36">
      <c r="A104" s="31" t="s">
        <v>12893</v>
      </c>
      <c r="B104" s="32">
        <v>844.2</v>
      </c>
      <c r="C104" s="32"/>
      <c r="D104" s="32"/>
      <c r="E104" s="32"/>
      <c r="F104" s="33" t="s">
        <v>12894</v>
      </c>
      <c r="G104" s="33"/>
      <c r="H104" s="33"/>
      <c r="I104" s="33"/>
      <c r="J104" s="34" t="s">
        <v>12696</v>
      </c>
      <c r="K104" s="34" t="s">
        <v>12697</v>
      </c>
      <c r="L104" s="34" t="s">
        <v>12698</v>
      </c>
      <c r="M104" s="35">
        <f>339891.8</f>
        <v>339891.8</v>
      </c>
      <c r="N104" s="35"/>
      <c r="O104" s="35"/>
    </row>
    <row r="105" spans="1:15" ht="36">
      <c r="A105" s="31" t="s">
        <v>12895</v>
      </c>
      <c r="B105" s="32">
        <v>778.6</v>
      </c>
      <c r="C105" s="32"/>
      <c r="D105" s="32"/>
      <c r="E105" s="32"/>
      <c r="F105" s="33" t="s">
        <v>12896</v>
      </c>
      <c r="G105" s="33"/>
      <c r="H105" s="33"/>
      <c r="I105" s="33"/>
      <c r="J105" s="34" t="s">
        <v>12696</v>
      </c>
      <c r="K105" s="34" t="s">
        <v>12697</v>
      </c>
      <c r="L105" s="34" t="s">
        <v>12698</v>
      </c>
      <c r="M105" s="35">
        <f>354309.72</f>
        <v>354309.72</v>
      </c>
      <c r="N105" s="35"/>
      <c r="O105" s="35"/>
    </row>
    <row r="106" spans="1:15" ht="36">
      <c r="A106" s="31" t="s">
        <v>12897</v>
      </c>
      <c r="B106" s="32">
        <v>749.7</v>
      </c>
      <c r="C106" s="32"/>
      <c r="D106" s="32"/>
      <c r="E106" s="32"/>
      <c r="F106" s="33" t="s">
        <v>12898</v>
      </c>
      <c r="G106" s="33"/>
      <c r="H106" s="33"/>
      <c r="I106" s="33"/>
      <c r="J106" s="34" t="s">
        <v>12696</v>
      </c>
      <c r="K106" s="34" t="s">
        <v>12697</v>
      </c>
      <c r="L106" s="34" t="s">
        <v>12698</v>
      </c>
      <c r="M106" s="35">
        <f>307676.88</f>
        <v>307676.88</v>
      </c>
      <c r="N106" s="35"/>
      <c r="O106" s="35"/>
    </row>
    <row r="107" spans="1:15" ht="36">
      <c r="A107" s="31" t="s">
        <v>12899</v>
      </c>
      <c r="B107" s="32">
        <v>751.8</v>
      </c>
      <c r="C107" s="32"/>
      <c r="D107" s="32"/>
      <c r="E107" s="32"/>
      <c r="F107" s="33" t="s">
        <v>12900</v>
      </c>
      <c r="G107" s="33"/>
      <c r="H107" s="33"/>
      <c r="I107" s="33"/>
      <c r="J107" s="34" t="s">
        <v>12696</v>
      </c>
      <c r="K107" s="34" t="s">
        <v>12697</v>
      </c>
      <c r="L107" s="34" t="s">
        <v>12698</v>
      </c>
      <c r="M107" s="35">
        <f>326927.75</f>
        <v>326927.75</v>
      </c>
      <c r="N107" s="35"/>
      <c r="O107" s="35"/>
    </row>
    <row r="108" spans="1:15" ht="36">
      <c r="A108" s="31" t="s">
        <v>12901</v>
      </c>
      <c r="B108" s="32">
        <v>870.6</v>
      </c>
      <c r="C108" s="32"/>
      <c r="D108" s="32"/>
      <c r="E108" s="32"/>
      <c r="F108" s="33" t="s">
        <v>12902</v>
      </c>
      <c r="G108" s="33"/>
      <c r="H108" s="33"/>
      <c r="I108" s="33"/>
      <c r="J108" s="34" t="s">
        <v>12696</v>
      </c>
      <c r="K108" s="34" t="s">
        <v>12697</v>
      </c>
      <c r="L108" s="34" t="s">
        <v>12698</v>
      </c>
      <c r="M108" s="35">
        <f>377822.99</f>
        <v>377822.99</v>
      </c>
      <c r="N108" s="35"/>
      <c r="O108" s="35"/>
    </row>
    <row r="109" spans="1:15" ht="36">
      <c r="A109" s="31" t="s">
        <v>12903</v>
      </c>
      <c r="B109" s="32">
        <v>674.8</v>
      </c>
      <c r="C109" s="32"/>
      <c r="D109" s="32"/>
      <c r="E109" s="32"/>
      <c r="F109" s="33" t="s">
        <v>12904</v>
      </c>
      <c r="G109" s="33"/>
      <c r="H109" s="33"/>
      <c r="I109" s="33"/>
      <c r="J109" s="34" t="s">
        <v>12696</v>
      </c>
      <c r="K109" s="34" t="s">
        <v>12697</v>
      </c>
      <c r="L109" s="34" t="s">
        <v>12698</v>
      </c>
      <c r="M109" s="35">
        <f>292849.7</f>
        <v>292849.7</v>
      </c>
      <c r="N109" s="35"/>
      <c r="O109" s="35"/>
    </row>
    <row r="110" spans="1:15" ht="36">
      <c r="A110" s="31" t="s">
        <v>7925</v>
      </c>
      <c r="B110" s="32">
        <v>945.9</v>
      </c>
      <c r="C110" s="32"/>
      <c r="D110" s="32"/>
      <c r="E110" s="32"/>
      <c r="F110" s="33" t="s">
        <v>12905</v>
      </c>
      <c r="G110" s="33"/>
      <c r="H110" s="33"/>
      <c r="I110" s="33"/>
      <c r="J110" s="34" t="s">
        <v>12696</v>
      </c>
      <c r="K110" s="34" t="s">
        <v>12697</v>
      </c>
      <c r="L110" s="34" t="s">
        <v>12698</v>
      </c>
      <c r="M110" s="35">
        <f>377139.79</f>
        <v>377139.79</v>
      </c>
      <c r="N110" s="35"/>
      <c r="O110" s="35"/>
    </row>
    <row r="111" spans="1:15" ht="36">
      <c r="A111" s="31" t="s">
        <v>7465</v>
      </c>
      <c r="B111" s="32">
        <v>600</v>
      </c>
      <c r="C111" s="32"/>
      <c r="D111" s="32"/>
      <c r="E111" s="32"/>
      <c r="F111" s="33" t="s">
        <v>12906</v>
      </c>
      <c r="G111" s="33"/>
      <c r="H111" s="33"/>
      <c r="I111" s="33"/>
      <c r="J111" s="34" t="s">
        <v>12696</v>
      </c>
      <c r="K111" s="34" t="s">
        <v>12697</v>
      </c>
      <c r="L111" s="34" t="s">
        <v>12698</v>
      </c>
      <c r="M111" s="35">
        <f>273036</f>
        <v>273036</v>
      </c>
      <c r="N111" s="35"/>
      <c r="O111" s="35"/>
    </row>
    <row r="112" spans="1:15" ht="36">
      <c r="A112" s="31" t="s">
        <v>7666</v>
      </c>
      <c r="B112" s="32">
        <v>708.1</v>
      </c>
      <c r="C112" s="32"/>
      <c r="D112" s="32"/>
      <c r="E112" s="32"/>
      <c r="F112" s="33" t="s">
        <v>12907</v>
      </c>
      <c r="G112" s="33"/>
      <c r="H112" s="33"/>
      <c r="I112" s="33"/>
      <c r="J112" s="34" t="s">
        <v>12696</v>
      </c>
      <c r="K112" s="34" t="s">
        <v>12697</v>
      </c>
      <c r="L112" s="34" t="s">
        <v>12698</v>
      </c>
      <c r="M112" s="35">
        <f>322227.99</f>
        <v>322227.99</v>
      </c>
      <c r="N112" s="35"/>
      <c r="O112" s="35"/>
    </row>
    <row r="113" spans="1:15" ht="36">
      <c r="A113" s="31" t="s">
        <v>7668</v>
      </c>
      <c r="B113" s="32">
        <v>484.1</v>
      </c>
      <c r="C113" s="32"/>
      <c r="D113" s="32"/>
      <c r="E113" s="32"/>
      <c r="F113" s="33" t="s">
        <v>12908</v>
      </c>
      <c r="G113" s="33"/>
      <c r="H113" s="33"/>
      <c r="I113" s="33"/>
      <c r="J113" s="34" t="s">
        <v>12696</v>
      </c>
      <c r="K113" s="34" t="s">
        <v>12697</v>
      </c>
      <c r="L113" s="34" t="s">
        <v>12698</v>
      </c>
      <c r="M113" s="35">
        <f>198146.18</f>
        <v>198146.18</v>
      </c>
      <c r="N113" s="35"/>
      <c r="O113" s="35"/>
    </row>
    <row r="114" spans="1:15" ht="36">
      <c r="A114" s="31" t="s">
        <v>7670</v>
      </c>
      <c r="B114" s="32">
        <v>613.70000000000005</v>
      </c>
      <c r="C114" s="32"/>
      <c r="D114" s="32"/>
      <c r="E114" s="32"/>
      <c r="F114" s="33" t="s">
        <v>12909</v>
      </c>
      <c r="G114" s="33"/>
      <c r="H114" s="33"/>
      <c r="I114" s="33"/>
      <c r="J114" s="34" t="s">
        <v>12696</v>
      </c>
      <c r="K114" s="34" t="s">
        <v>12697</v>
      </c>
      <c r="L114" s="34" t="s">
        <v>12698</v>
      </c>
      <c r="M114" s="35">
        <f>266333.53</f>
        <v>266333.53000000003</v>
      </c>
      <c r="N114" s="35"/>
      <c r="O114" s="35"/>
    </row>
    <row r="115" spans="1:15" ht="36">
      <c r="A115" s="31" t="s">
        <v>12910</v>
      </c>
      <c r="B115" s="32">
        <v>814</v>
      </c>
      <c r="C115" s="32"/>
      <c r="D115" s="32"/>
      <c r="E115" s="32"/>
      <c r="F115" s="33" t="s">
        <v>12911</v>
      </c>
      <c r="G115" s="33"/>
      <c r="H115" s="33"/>
      <c r="I115" s="33"/>
      <c r="J115" s="34" t="s">
        <v>12696</v>
      </c>
      <c r="K115" s="34" t="s">
        <v>12697</v>
      </c>
      <c r="L115" s="34" t="s">
        <v>12698</v>
      </c>
      <c r="M115" s="35">
        <f>328489.7</f>
        <v>328489.7</v>
      </c>
      <c r="N115" s="35"/>
      <c r="O115" s="35"/>
    </row>
    <row r="116" spans="1:15" ht="36">
      <c r="A116" s="31" t="s">
        <v>7644</v>
      </c>
      <c r="B116" s="32">
        <v>722.2</v>
      </c>
      <c r="C116" s="32"/>
      <c r="D116" s="32"/>
      <c r="E116" s="32"/>
      <c r="F116" s="33" t="s">
        <v>12912</v>
      </c>
      <c r="G116" s="33"/>
      <c r="H116" s="33"/>
      <c r="I116" s="33"/>
      <c r="J116" s="34" t="s">
        <v>12696</v>
      </c>
      <c r="K116" s="34" t="s">
        <v>12833</v>
      </c>
      <c r="L116" s="34" t="s">
        <v>12698</v>
      </c>
      <c r="M116" s="35">
        <f>291443.81</f>
        <v>291443.81</v>
      </c>
      <c r="N116" s="35"/>
      <c r="O116" s="35"/>
    </row>
    <row r="117" spans="1:15" ht="36">
      <c r="A117" s="31" t="s">
        <v>7923</v>
      </c>
      <c r="B117" s="32">
        <v>1149.7</v>
      </c>
      <c r="C117" s="32"/>
      <c r="D117" s="32"/>
      <c r="E117" s="32"/>
      <c r="F117" s="33" t="s">
        <v>12913</v>
      </c>
      <c r="G117" s="33"/>
      <c r="H117" s="33"/>
      <c r="I117" s="33"/>
      <c r="J117" s="34" t="s">
        <v>12696</v>
      </c>
      <c r="K117" s="34" t="s">
        <v>12697</v>
      </c>
      <c r="L117" s="34" t="s">
        <v>12698</v>
      </c>
      <c r="M117" s="35">
        <f>523182.48</f>
        <v>523182.48</v>
      </c>
      <c r="N117" s="35"/>
      <c r="O117" s="35"/>
    </row>
    <row r="118" spans="1:15" ht="36">
      <c r="A118" s="31" t="s">
        <v>12914</v>
      </c>
      <c r="B118" s="32">
        <v>632.79999999999995</v>
      </c>
      <c r="C118" s="32"/>
      <c r="D118" s="32"/>
      <c r="E118" s="32"/>
      <c r="F118" s="33" t="s">
        <v>12915</v>
      </c>
      <c r="G118" s="33"/>
      <c r="H118" s="33"/>
      <c r="I118" s="33"/>
      <c r="J118" s="34" t="s">
        <v>12696</v>
      </c>
      <c r="K118" s="34" t="s">
        <v>12697</v>
      </c>
      <c r="L118" s="34" t="s">
        <v>12698</v>
      </c>
      <c r="M118" s="35">
        <f>279058.47</f>
        <v>279058.46999999997</v>
      </c>
      <c r="N118" s="35"/>
      <c r="O118" s="35"/>
    </row>
    <row r="119" spans="1:15" ht="36">
      <c r="A119" s="31" t="s">
        <v>12916</v>
      </c>
      <c r="B119" s="32">
        <v>1024.7</v>
      </c>
      <c r="C119" s="32"/>
      <c r="D119" s="32"/>
      <c r="E119" s="32"/>
      <c r="F119" s="33" t="s">
        <v>12917</v>
      </c>
      <c r="G119" s="33"/>
      <c r="H119" s="33"/>
      <c r="I119" s="33"/>
      <c r="J119" s="34" t="s">
        <v>12696</v>
      </c>
      <c r="K119" s="34" t="s">
        <v>12697</v>
      </c>
      <c r="L119" s="34" t="s">
        <v>12698</v>
      </c>
      <c r="M119" s="35">
        <f>466299.98</f>
        <v>466299.98</v>
      </c>
      <c r="N119" s="35"/>
      <c r="O119" s="35"/>
    </row>
    <row r="120" spans="1:15" ht="36">
      <c r="A120" s="31" t="s">
        <v>12918</v>
      </c>
      <c r="B120" s="32">
        <v>600</v>
      </c>
      <c r="C120" s="32"/>
      <c r="D120" s="32"/>
      <c r="E120" s="32"/>
      <c r="F120" s="33" t="s">
        <v>12919</v>
      </c>
      <c r="G120" s="33"/>
      <c r="H120" s="33"/>
      <c r="I120" s="33"/>
      <c r="J120" s="34" t="s">
        <v>12696</v>
      </c>
      <c r="K120" s="34" t="s">
        <v>12697</v>
      </c>
      <c r="L120" s="34" t="s">
        <v>12698</v>
      </c>
      <c r="M120" s="35">
        <f>273036</f>
        <v>273036</v>
      </c>
      <c r="N120" s="35"/>
      <c r="O120" s="35"/>
    </row>
    <row r="121" spans="1:15" ht="36">
      <c r="A121" s="31" t="s">
        <v>12920</v>
      </c>
      <c r="B121" s="32">
        <v>1257.8</v>
      </c>
      <c r="C121" s="32"/>
      <c r="D121" s="32"/>
      <c r="E121" s="32"/>
      <c r="F121" s="33" t="s">
        <v>12921</v>
      </c>
      <c r="G121" s="33"/>
      <c r="H121" s="33"/>
      <c r="I121" s="33"/>
      <c r="J121" s="34" t="s">
        <v>12696</v>
      </c>
      <c r="K121" s="34" t="s">
        <v>12697</v>
      </c>
      <c r="L121" s="34" t="s">
        <v>12698</v>
      </c>
      <c r="M121" s="35">
        <f>572374.47</f>
        <v>572374.47</v>
      </c>
      <c r="N121" s="35"/>
      <c r="O121" s="35"/>
    </row>
    <row r="122" spans="1:15" ht="48">
      <c r="A122" s="31" t="s">
        <v>12922</v>
      </c>
      <c r="B122" s="32">
        <v>51.7</v>
      </c>
      <c r="C122" s="32"/>
      <c r="D122" s="32"/>
      <c r="E122" s="32"/>
      <c r="F122" s="33" t="s">
        <v>12923</v>
      </c>
      <c r="G122" s="33"/>
      <c r="H122" s="33"/>
      <c r="I122" s="33"/>
      <c r="J122" s="34" t="s">
        <v>12696</v>
      </c>
      <c r="K122" s="34" t="s">
        <v>12924</v>
      </c>
      <c r="L122" s="34" t="s">
        <v>12744</v>
      </c>
      <c r="M122" s="35">
        <f>6776.84</f>
        <v>6776.84</v>
      </c>
      <c r="N122" s="35"/>
      <c r="O122" s="35"/>
    </row>
    <row r="123" spans="1:15" ht="48">
      <c r="A123" s="31" t="s">
        <v>5242</v>
      </c>
      <c r="B123" s="32">
        <v>103</v>
      </c>
      <c r="C123" s="32"/>
      <c r="D123" s="32"/>
      <c r="E123" s="32"/>
      <c r="F123" s="33" t="s">
        <v>12925</v>
      </c>
      <c r="G123" s="33"/>
      <c r="H123" s="33"/>
      <c r="I123" s="33"/>
      <c r="J123" s="34" t="s">
        <v>12696</v>
      </c>
      <c r="K123" s="34" t="s">
        <v>12824</v>
      </c>
      <c r="L123" s="34" t="s">
        <v>12744</v>
      </c>
      <c r="M123" s="35">
        <f>49052.72</f>
        <v>49052.72</v>
      </c>
      <c r="N123" s="35"/>
      <c r="O123" s="35"/>
    </row>
    <row r="124" spans="1:15" ht="36">
      <c r="A124" s="31" t="s">
        <v>12926</v>
      </c>
      <c r="B124" s="32">
        <v>40</v>
      </c>
      <c r="C124" s="32"/>
      <c r="D124" s="32"/>
      <c r="E124" s="32"/>
      <c r="F124" s="33" t="s">
        <v>12927</v>
      </c>
      <c r="G124" s="33"/>
      <c r="H124" s="33"/>
      <c r="I124" s="33"/>
      <c r="J124" s="34" t="s">
        <v>12696</v>
      </c>
      <c r="K124" s="34" t="s">
        <v>12721</v>
      </c>
      <c r="L124" s="34" t="s">
        <v>12825</v>
      </c>
      <c r="M124" s="35">
        <f>17872.4</f>
        <v>17872.400000000001</v>
      </c>
      <c r="N124" s="35"/>
      <c r="O124" s="35"/>
    </row>
    <row r="125" spans="1:15" ht="36">
      <c r="A125" s="31" t="s">
        <v>7028</v>
      </c>
      <c r="B125" s="32">
        <v>43.5</v>
      </c>
      <c r="C125" s="32"/>
      <c r="D125" s="32"/>
      <c r="E125" s="32"/>
      <c r="F125" s="33" t="s">
        <v>12928</v>
      </c>
      <c r="G125" s="33"/>
      <c r="H125" s="33"/>
      <c r="I125" s="33"/>
      <c r="J125" s="34" t="s">
        <v>12696</v>
      </c>
      <c r="K125" s="34" t="s">
        <v>12721</v>
      </c>
      <c r="L125" s="34" t="s">
        <v>12825</v>
      </c>
      <c r="M125" s="35">
        <f>16397.76</f>
        <v>16397.759999999998</v>
      </c>
      <c r="N125" s="35"/>
      <c r="O125" s="35"/>
    </row>
    <row r="126" spans="1:15" ht="48">
      <c r="A126" s="31" t="s">
        <v>7080</v>
      </c>
      <c r="B126" s="32">
        <v>24</v>
      </c>
      <c r="C126" s="32"/>
      <c r="D126" s="32"/>
      <c r="E126" s="32"/>
      <c r="F126" s="33" t="s">
        <v>12929</v>
      </c>
      <c r="G126" s="33"/>
      <c r="H126" s="33"/>
      <c r="I126" s="33"/>
      <c r="J126" s="34" t="s">
        <v>12696</v>
      </c>
      <c r="K126" s="34" t="s">
        <v>12924</v>
      </c>
      <c r="L126" s="34" t="s">
        <v>12744</v>
      </c>
      <c r="M126" s="35">
        <f>3145.92</f>
        <v>3145.92</v>
      </c>
      <c r="N126" s="35"/>
      <c r="O126" s="35"/>
    </row>
    <row r="127" spans="1:15" ht="36">
      <c r="A127" s="31" t="s">
        <v>2933</v>
      </c>
      <c r="B127" s="32">
        <v>600</v>
      </c>
      <c r="C127" s="32"/>
      <c r="D127" s="32"/>
      <c r="E127" s="32"/>
      <c r="F127" s="33" t="s">
        <v>12930</v>
      </c>
      <c r="G127" s="33"/>
      <c r="H127" s="33"/>
      <c r="I127" s="33"/>
      <c r="J127" s="34" t="s">
        <v>12696</v>
      </c>
      <c r="K127" s="34" t="s">
        <v>12697</v>
      </c>
      <c r="L127" s="34" t="s">
        <v>12698</v>
      </c>
      <c r="M127" s="35">
        <f>257568</f>
        <v>257568</v>
      </c>
      <c r="N127" s="35"/>
      <c r="O127" s="35"/>
    </row>
    <row r="128" spans="1:15" ht="48">
      <c r="A128" s="31" t="s">
        <v>6787</v>
      </c>
      <c r="B128" s="32">
        <v>532</v>
      </c>
      <c r="C128" s="32"/>
      <c r="D128" s="32"/>
      <c r="E128" s="32"/>
      <c r="F128" s="33" t="s">
        <v>12931</v>
      </c>
      <c r="G128" s="33"/>
      <c r="H128" s="33"/>
      <c r="I128" s="33"/>
      <c r="J128" s="34" t="s">
        <v>12696</v>
      </c>
      <c r="K128" s="34" t="s">
        <v>12697</v>
      </c>
      <c r="L128" s="34" t="s">
        <v>12744</v>
      </c>
      <c r="M128" s="35">
        <f>228376.96</f>
        <v>228376.95999999999</v>
      </c>
      <c r="N128" s="35"/>
      <c r="O128" s="35"/>
    </row>
    <row r="129" spans="1:15" ht="60">
      <c r="A129" s="31" t="s">
        <v>7588</v>
      </c>
      <c r="B129" s="32">
        <v>7853</v>
      </c>
      <c r="C129" s="32"/>
      <c r="D129" s="32"/>
      <c r="E129" s="32"/>
      <c r="F129" s="33" t="s">
        <v>12932</v>
      </c>
      <c r="G129" s="33"/>
      <c r="H129" s="33"/>
      <c r="I129" s="33"/>
      <c r="J129" s="34" t="s">
        <v>12696</v>
      </c>
      <c r="K129" s="40" t="s">
        <v>12933</v>
      </c>
      <c r="L129" s="34" t="s">
        <v>12744</v>
      </c>
      <c r="M129" s="35">
        <f>8823821.69</f>
        <v>8823821.6899999995</v>
      </c>
      <c r="N129" s="35"/>
      <c r="O129" s="35"/>
    </row>
    <row r="130" spans="1:15" ht="36">
      <c r="A130" s="31" t="s">
        <v>2527</v>
      </c>
      <c r="B130" s="32">
        <v>42</v>
      </c>
      <c r="C130" s="32"/>
      <c r="D130" s="32"/>
      <c r="E130" s="32"/>
      <c r="F130" s="33" t="s">
        <v>12934</v>
      </c>
      <c r="G130" s="33"/>
      <c r="H130" s="33"/>
      <c r="I130" s="33"/>
      <c r="J130" s="34" t="s">
        <v>12696</v>
      </c>
      <c r="K130" s="34" t="s">
        <v>12721</v>
      </c>
      <c r="L130" s="34" t="s">
        <v>12825</v>
      </c>
      <c r="M130" s="35">
        <f>5505.36</f>
        <v>5505.36</v>
      </c>
      <c r="N130" s="35"/>
      <c r="O130" s="35"/>
    </row>
    <row r="131" spans="1:15" ht="48">
      <c r="A131" s="31" t="s">
        <v>3248</v>
      </c>
      <c r="B131" s="32">
        <v>40</v>
      </c>
      <c r="C131" s="32"/>
      <c r="D131" s="32"/>
      <c r="E131" s="32"/>
      <c r="F131" s="33" t="s">
        <v>12935</v>
      </c>
      <c r="G131" s="33"/>
      <c r="H131" s="33"/>
      <c r="I131" s="33"/>
      <c r="J131" s="34" t="s">
        <v>12696</v>
      </c>
      <c r="K131" s="34" t="s">
        <v>12924</v>
      </c>
      <c r="L131" s="34" t="s">
        <v>12744</v>
      </c>
      <c r="M131" s="35">
        <f>5243.2</f>
        <v>5243.2</v>
      </c>
      <c r="N131" s="35"/>
      <c r="O131" s="35"/>
    </row>
    <row r="132" spans="1:15" ht="48">
      <c r="A132" s="31" t="s">
        <v>394</v>
      </c>
      <c r="B132" s="32">
        <v>40</v>
      </c>
      <c r="C132" s="32"/>
      <c r="D132" s="32"/>
      <c r="E132" s="32"/>
      <c r="F132" s="33" t="s">
        <v>12936</v>
      </c>
      <c r="G132" s="33"/>
      <c r="H132" s="33"/>
      <c r="I132" s="33"/>
      <c r="J132" s="34" t="s">
        <v>12696</v>
      </c>
      <c r="K132" s="34" t="s">
        <v>12924</v>
      </c>
      <c r="L132" s="34" t="s">
        <v>12744</v>
      </c>
      <c r="M132" s="35">
        <f>5243.2</f>
        <v>5243.2</v>
      </c>
      <c r="N132" s="35"/>
      <c r="O132" s="35"/>
    </row>
    <row r="133" spans="1:15" ht="36">
      <c r="A133" s="31" t="s">
        <v>446</v>
      </c>
      <c r="B133" s="32">
        <v>59.8</v>
      </c>
      <c r="C133" s="32"/>
      <c r="D133" s="32"/>
      <c r="E133" s="32"/>
      <c r="F133" s="33" t="s">
        <v>12937</v>
      </c>
      <c r="G133" s="33"/>
      <c r="H133" s="33"/>
      <c r="I133" s="33"/>
      <c r="J133" s="34" t="s">
        <v>12696</v>
      </c>
      <c r="K133" s="34" t="s">
        <v>12721</v>
      </c>
      <c r="L133" s="34" t="s">
        <v>12825</v>
      </c>
      <c r="M133" s="35">
        <f>66452.15</f>
        <v>66452.149999999994</v>
      </c>
      <c r="N133" s="35"/>
      <c r="O133" s="35"/>
    </row>
    <row r="134" spans="1:15" ht="36">
      <c r="A134" s="31" t="s">
        <v>2004</v>
      </c>
      <c r="B134" s="32">
        <v>13.9</v>
      </c>
      <c r="C134" s="32"/>
      <c r="D134" s="32"/>
      <c r="E134" s="32"/>
      <c r="F134" s="33" t="s">
        <v>12938</v>
      </c>
      <c r="G134" s="33"/>
      <c r="H134" s="33"/>
      <c r="I134" s="33"/>
      <c r="J134" s="34" t="s">
        <v>12696</v>
      </c>
      <c r="K134" s="34" t="s">
        <v>12939</v>
      </c>
      <c r="L134" s="34" t="s">
        <v>12825</v>
      </c>
      <c r="M134" s="35">
        <f>6626.13</f>
        <v>6626.13</v>
      </c>
      <c r="N134" s="35"/>
      <c r="O134" s="35"/>
    </row>
    <row r="135" spans="1:15" ht="36">
      <c r="A135" s="31" t="s">
        <v>148</v>
      </c>
      <c r="B135" s="32">
        <v>39.4</v>
      </c>
      <c r="C135" s="32"/>
      <c r="D135" s="32"/>
      <c r="E135" s="32"/>
      <c r="F135" s="33" t="s">
        <v>12940</v>
      </c>
      <c r="G135" s="33"/>
      <c r="H135" s="33"/>
      <c r="I135" s="33"/>
      <c r="J135" s="34" t="s">
        <v>12696</v>
      </c>
      <c r="K135" s="34" t="s">
        <v>12721</v>
      </c>
      <c r="L135" s="34" t="s">
        <v>12825</v>
      </c>
      <c r="M135" s="35">
        <f>50024.21</f>
        <v>50024.21</v>
      </c>
      <c r="N135" s="35"/>
      <c r="O135" s="35"/>
    </row>
    <row r="136" spans="1:15" ht="48">
      <c r="A136" s="31" t="s">
        <v>2005</v>
      </c>
      <c r="B136" s="32">
        <v>123</v>
      </c>
      <c r="C136" s="32"/>
      <c r="D136" s="32"/>
      <c r="E136" s="32"/>
      <c r="F136" s="33" t="s">
        <v>12941</v>
      </c>
      <c r="G136" s="33"/>
      <c r="H136" s="33"/>
      <c r="I136" s="33"/>
      <c r="J136" s="34" t="s">
        <v>12696</v>
      </c>
      <c r="K136" s="34" t="s">
        <v>12833</v>
      </c>
      <c r="L136" s="34" t="s">
        <v>12744</v>
      </c>
      <c r="M136" s="35">
        <f>54411.51</f>
        <v>54411.51</v>
      </c>
      <c r="N136" s="35"/>
      <c r="O136" s="35"/>
    </row>
    <row r="137" spans="1:15" ht="48">
      <c r="A137" s="31" t="s">
        <v>2672</v>
      </c>
      <c r="B137" s="32">
        <v>14</v>
      </c>
      <c r="C137" s="32"/>
      <c r="D137" s="32"/>
      <c r="E137" s="32"/>
      <c r="F137" s="33" t="s">
        <v>12942</v>
      </c>
      <c r="G137" s="33"/>
      <c r="H137" s="33"/>
      <c r="I137" s="33"/>
      <c r="J137" s="34" t="s">
        <v>12696</v>
      </c>
      <c r="K137" s="34" t="s">
        <v>12943</v>
      </c>
      <c r="L137" s="34" t="s">
        <v>12744</v>
      </c>
      <c r="M137" s="35">
        <f>17196.32</f>
        <v>17196.32</v>
      </c>
      <c r="N137" s="35"/>
      <c r="O137" s="35"/>
    </row>
    <row r="138" spans="1:15" ht="48">
      <c r="A138" s="31" t="s">
        <v>2002</v>
      </c>
      <c r="B138" s="32">
        <v>581</v>
      </c>
      <c r="C138" s="32"/>
      <c r="D138" s="32"/>
      <c r="E138" s="32"/>
      <c r="F138" s="33" t="s">
        <v>12944</v>
      </c>
      <c r="G138" s="33"/>
      <c r="H138" s="33"/>
      <c r="I138" s="33"/>
      <c r="J138" s="34" t="s">
        <v>12696</v>
      </c>
      <c r="K138" s="34" t="s">
        <v>12833</v>
      </c>
      <c r="L138" s="34" t="s">
        <v>12744</v>
      </c>
      <c r="M138" s="35">
        <f>209857.2</f>
        <v>209857.2</v>
      </c>
      <c r="N138" s="35"/>
      <c r="O138" s="35"/>
    </row>
    <row r="139" spans="1:15" ht="48">
      <c r="A139" s="31" t="s">
        <v>5534</v>
      </c>
      <c r="B139" s="32">
        <v>24</v>
      </c>
      <c r="C139" s="32"/>
      <c r="D139" s="32"/>
      <c r="E139" s="32"/>
      <c r="F139" s="33" t="s">
        <v>12945</v>
      </c>
      <c r="G139" s="33"/>
      <c r="H139" s="33"/>
      <c r="I139" s="33"/>
      <c r="J139" s="34" t="s">
        <v>12696</v>
      </c>
      <c r="K139" s="34" t="s">
        <v>12924</v>
      </c>
      <c r="L139" s="34" t="s">
        <v>12744</v>
      </c>
      <c r="M139" s="35">
        <f>29899.44</f>
        <v>29899.439999999999</v>
      </c>
      <c r="N139" s="35"/>
      <c r="O139" s="35"/>
    </row>
    <row r="140" spans="1:15" ht="48">
      <c r="A140" s="31" t="s">
        <v>5379</v>
      </c>
      <c r="B140" s="32">
        <v>30</v>
      </c>
      <c r="C140" s="32"/>
      <c r="D140" s="32"/>
      <c r="E140" s="32"/>
      <c r="F140" s="33" t="s">
        <v>12946</v>
      </c>
      <c r="G140" s="33"/>
      <c r="H140" s="33"/>
      <c r="I140" s="33"/>
      <c r="J140" s="34" t="s">
        <v>12696</v>
      </c>
      <c r="K140" s="34" t="s">
        <v>12924</v>
      </c>
      <c r="L140" s="34" t="s">
        <v>12744</v>
      </c>
      <c r="M140" s="35">
        <f>37374.3</f>
        <v>37374.300000000003</v>
      </c>
      <c r="N140" s="35"/>
      <c r="O140" s="35"/>
    </row>
    <row r="141" spans="1:15" ht="48">
      <c r="A141" s="31" t="s">
        <v>4170</v>
      </c>
      <c r="B141" s="32">
        <v>40</v>
      </c>
      <c r="C141" s="32"/>
      <c r="D141" s="32"/>
      <c r="E141" s="32"/>
      <c r="F141" s="33" t="s">
        <v>12947</v>
      </c>
      <c r="G141" s="33"/>
      <c r="H141" s="33"/>
      <c r="I141" s="33"/>
      <c r="J141" s="34" t="s">
        <v>12696</v>
      </c>
      <c r="K141" s="34" t="s">
        <v>12924</v>
      </c>
      <c r="L141" s="34" t="s">
        <v>12744</v>
      </c>
      <c r="M141" s="35">
        <f>49832.4</f>
        <v>49832.4</v>
      </c>
      <c r="N141" s="35"/>
      <c r="O141" s="35"/>
    </row>
    <row r="142" spans="1:15" ht="48">
      <c r="A142" s="31" t="s">
        <v>4687</v>
      </c>
      <c r="B142" s="32">
        <v>854</v>
      </c>
      <c r="C142" s="32"/>
      <c r="D142" s="32"/>
      <c r="E142" s="32"/>
      <c r="F142" s="33" t="s">
        <v>12948</v>
      </c>
      <c r="G142" s="33"/>
      <c r="H142" s="33"/>
      <c r="I142" s="33"/>
      <c r="J142" s="34" t="s">
        <v>12696</v>
      </c>
      <c r="K142" s="34" t="s">
        <v>12833</v>
      </c>
      <c r="L142" s="34" t="s">
        <v>12744</v>
      </c>
      <c r="M142" s="35">
        <f>308464.8</f>
        <v>308464.8</v>
      </c>
      <c r="N142" s="35"/>
      <c r="O142" s="35"/>
    </row>
    <row r="143" spans="1:15" ht="36">
      <c r="A143" s="31" t="s">
        <v>1310</v>
      </c>
      <c r="B143" s="32">
        <v>41.1</v>
      </c>
      <c r="C143" s="32"/>
      <c r="D143" s="32"/>
      <c r="E143" s="32"/>
      <c r="F143" s="33" t="s">
        <v>12949</v>
      </c>
      <c r="G143" s="33"/>
      <c r="H143" s="33"/>
      <c r="I143" s="33"/>
      <c r="J143" s="34" t="s">
        <v>12696</v>
      </c>
      <c r="K143" s="34" t="s">
        <v>12721</v>
      </c>
      <c r="L143" s="34" t="s">
        <v>12825</v>
      </c>
      <c r="M143" s="35">
        <f>52840.63</f>
        <v>52840.63</v>
      </c>
      <c r="N143" s="35"/>
      <c r="O143" s="35"/>
    </row>
    <row r="144" spans="1:15" ht="36">
      <c r="A144" s="31" t="s">
        <v>8078</v>
      </c>
      <c r="B144" s="32">
        <v>46.9</v>
      </c>
      <c r="C144" s="32"/>
      <c r="D144" s="32"/>
      <c r="E144" s="32"/>
      <c r="F144" s="33" t="s">
        <v>12950</v>
      </c>
      <c r="G144" s="33"/>
      <c r="H144" s="33"/>
      <c r="I144" s="33"/>
      <c r="J144" s="34" t="s">
        <v>12696</v>
      </c>
      <c r="K144" s="34" t="s">
        <v>12721</v>
      </c>
      <c r="L144" s="34" t="s">
        <v>12825</v>
      </c>
      <c r="M144" s="35">
        <f>59922.25</f>
        <v>59922.25</v>
      </c>
      <c r="N144" s="35"/>
      <c r="O144" s="35"/>
    </row>
    <row r="145" spans="1:15" ht="36">
      <c r="A145" s="31" t="s">
        <v>8242</v>
      </c>
      <c r="B145" s="32">
        <v>27.1</v>
      </c>
      <c r="C145" s="32"/>
      <c r="D145" s="32"/>
      <c r="E145" s="32"/>
      <c r="F145" s="33" t="s">
        <v>12951</v>
      </c>
      <c r="G145" s="33"/>
      <c r="H145" s="33"/>
      <c r="I145" s="33"/>
      <c r="J145" s="34" t="s">
        <v>12696</v>
      </c>
      <c r="K145" s="34" t="s">
        <v>12721</v>
      </c>
      <c r="L145" s="34" t="s">
        <v>12825</v>
      </c>
      <c r="M145" s="35">
        <f>34841.39</f>
        <v>34841.39</v>
      </c>
      <c r="N145" s="35"/>
      <c r="O145" s="35"/>
    </row>
    <row r="146" spans="1:15" ht="36">
      <c r="A146" s="31" t="s">
        <v>4023</v>
      </c>
      <c r="B146" s="32">
        <v>46.5</v>
      </c>
      <c r="C146" s="32"/>
      <c r="D146" s="32"/>
      <c r="E146" s="32"/>
      <c r="F146" s="33" t="s">
        <v>12952</v>
      </c>
      <c r="G146" s="33"/>
      <c r="H146" s="33"/>
      <c r="I146" s="33"/>
      <c r="J146" s="34" t="s">
        <v>12696</v>
      </c>
      <c r="K146" s="34" t="s">
        <v>12721</v>
      </c>
      <c r="L146" s="34" t="s">
        <v>12825</v>
      </c>
      <c r="M146" s="35">
        <f>51976.77</f>
        <v>51976.77</v>
      </c>
      <c r="N146" s="35"/>
      <c r="O146" s="35"/>
    </row>
    <row r="147" spans="1:15" ht="36">
      <c r="A147" s="31" t="s">
        <v>430</v>
      </c>
      <c r="B147" s="32">
        <v>38.9</v>
      </c>
      <c r="C147" s="32"/>
      <c r="D147" s="32"/>
      <c r="E147" s="32"/>
      <c r="F147" s="33" t="s">
        <v>12953</v>
      </c>
      <c r="G147" s="33"/>
      <c r="H147" s="33"/>
      <c r="I147" s="33"/>
      <c r="J147" s="34" t="s">
        <v>12696</v>
      </c>
      <c r="K147" s="34" t="s">
        <v>12721</v>
      </c>
      <c r="L147" s="34" t="s">
        <v>12825</v>
      </c>
      <c r="M147" s="35">
        <f>43481.64</f>
        <v>43481.64</v>
      </c>
      <c r="N147" s="35"/>
      <c r="O147" s="35"/>
    </row>
    <row r="148" spans="1:15" ht="36">
      <c r="A148" s="31" t="s">
        <v>8076</v>
      </c>
      <c r="B148" s="32">
        <v>50.7</v>
      </c>
      <c r="C148" s="32"/>
      <c r="D148" s="32"/>
      <c r="E148" s="32"/>
      <c r="F148" s="33" t="s">
        <v>12954</v>
      </c>
      <c r="G148" s="33"/>
      <c r="H148" s="33"/>
      <c r="I148" s="33"/>
      <c r="J148" s="34" t="s">
        <v>12696</v>
      </c>
      <c r="K148" s="34" t="s">
        <v>12721</v>
      </c>
      <c r="L148" s="34" t="s">
        <v>12825</v>
      </c>
      <c r="M148" s="35">
        <f>56671.45</f>
        <v>56671.45</v>
      </c>
      <c r="N148" s="35"/>
      <c r="O148" s="35"/>
    </row>
    <row r="149" spans="1:15" ht="36">
      <c r="A149" s="31" t="s">
        <v>8140</v>
      </c>
      <c r="B149" s="32">
        <v>44.6</v>
      </c>
      <c r="C149" s="32"/>
      <c r="D149" s="32"/>
      <c r="E149" s="32"/>
      <c r="F149" s="33" t="s">
        <v>12955</v>
      </c>
      <c r="G149" s="33"/>
      <c r="H149" s="33"/>
      <c r="I149" s="33"/>
      <c r="J149" s="34" t="s">
        <v>12696</v>
      </c>
      <c r="K149" s="34" t="s">
        <v>12721</v>
      </c>
      <c r="L149" s="34" t="s">
        <v>12825</v>
      </c>
      <c r="M149" s="35">
        <f>57341.77</f>
        <v>57341.77</v>
      </c>
      <c r="N149" s="35"/>
      <c r="O149" s="35"/>
    </row>
    <row r="150" spans="1:15" ht="36">
      <c r="A150" s="31" t="s">
        <v>12956</v>
      </c>
      <c r="B150" s="32">
        <v>44.6</v>
      </c>
      <c r="C150" s="32"/>
      <c r="D150" s="32"/>
      <c r="E150" s="32"/>
      <c r="F150" s="33" t="s">
        <v>12957</v>
      </c>
      <c r="G150" s="33"/>
      <c r="H150" s="33"/>
      <c r="I150" s="33"/>
      <c r="J150" s="34" t="s">
        <v>12696</v>
      </c>
      <c r="K150" s="34" t="s">
        <v>12721</v>
      </c>
      <c r="L150" s="34" t="s">
        <v>12825</v>
      </c>
      <c r="M150" s="35">
        <f>16387.82</f>
        <v>16387.82</v>
      </c>
      <c r="N150" s="35"/>
      <c r="O150" s="35"/>
    </row>
    <row r="151" spans="1:15" ht="36">
      <c r="A151" s="31" t="s">
        <v>8525</v>
      </c>
      <c r="B151" s="32">
        <v>22.1</v>
      </c>
      <c r="C151" s="32"/>
      <c r="D151" s="32"/>
      <c r="E151" s="32"/>
      <c r="F151" s="33" t="s">
        <v>12958</v>
      </c>
      <c r="G151" s="33"/>
      <c r="H151" s="33"/>
      <c r="I151" s="33"/>
      <c r="J151" s="34" t="s">
        <v>12696</v>
      </c>
      <c r="K151" s="34" t="s">
        <v>12721</v>
      </c>
      <c r="L151" s="34" t="s">
        <v>12825</v>
      </c>
      <c r="M151" s="35">
        <f>2896.87</f>
        <v>2896.87</v>
      </c>
      <c r="N151" s="35"/>
      <c r="O151" s="35"/>
    </row>
    <row r="152" spans="1:15" ht="48">
      <c r="A152" s="31" t="s">
        <v>2151</v>
      </c>
      <c r="B152" s="32">
        <v>37.200000000000003</v>
      </c>
      <c r="C152" s="32"/>
      <c r="D152" s="32"/>
      <c r="E152" s="32"/>
      <c r="F152" s="33" t="s">
        <v>12959</v>
      </c>
      <c r="G152" s="33"/>
      <c r="H152" s="33"/>
      <c r="I152" s="33"/>
      <c r="J152" s="34" t="s">
        <v>12696</v>
      </c>
      <c r="K152" s="34" t="s">
        <v>12721</v>
      </c>
      <c r="L152" s="34" t="s">
        <v>12744</v>
      </c>
      <c r="M152" s="35">
        <f>9491.61</f>
        <v>9491.61</v>
      </c>
      <c r="N152" s="35"/>
      <c r="O152" s="35"/>
    </row>
    <row r="153" spans="1:15" ht="48">
      <c r="A153" s="31" t="s">
        <v>4912</v>
      </c>
      <c r="B153" s="32">
        <v>42</v>
      </c>
      <c r="C153" s="32"/>
      <c r="D153" s="32"/>
      <c r="E153" s="32"/>
      <c r="F153" s="33" t="s">
        <v>12960</v>
      </c>
      <c r="G153" s="33"/>
      <c r="H153" s="33"/>
      <c r="I153" s="33"/>
      <c r="J153" s="34" t="s">
        <v>12696</v>
      </c>
      <c r="K153" s="34" t="s">
        <v>12924</v>
      </c>
      <c r="L153" s="34" t="s">
        <v>12744</v>
      </c>
      <c r="M153" s="35">
        <f>5505.36</f>
        <v>5505.36</v>
      </c>
      <c r="N153" s="35"/>
      <c r="O153" s="35"/>
    </row>
    <row r="154" spans="1:15" ht="36">
      <c r="A154" s="31" t="s">
        <v>12961</v>
      </c>
      <c r="B154" s="32">
        <v>43.8</v>
      </c>
      <c r="C154" s="32"/>
      <c r="D154" s="32"/>
      <c r="E154" s="32"/>
      <c r="F154" s="33" t="s">
        <v>12962</v>
      </c>
      <c r="G154" s="33"/>
      <c r="H154" s="33"/>
      <c r="I154" s="33"/>
      <c r="J154" s="34" t="s">
        <v>12696</v>
      </c>
      <c r="K154" s="34" t="s">
        <v>12721</v>
      </c>
      <c r="L154" s="34" t="s">
        <v>12825</v>
      </c>
      <c r="M154" s="35">
        <f>5741.3</f>
        <v>5741.3</v>
      </c>
      <c r="N154" s="35"/>
      <c r="O154" s="35"/>
    </row>
    <row r="155" spans="1:15" ht="48">
      <c r="A155" s="31" t="s">
        <v>12963</v>
      </c>
      <c r="B155" s="32">
        <v>45</v>
      </c>
      <c r="C155" s="32"/>
      <c r="D155" s="32"/>
      <c r="E155" s="32"/>
      <c r="F155" s="33" t="s">
        <v>12964</v>
      </c>
      <c r="G155" s="33"/>
      <c r="H155" s="33"/>
      <c r="I155" s="33"/>
      <c r="J155" s="34" t="s">
        <v>12696</v>
      </c>
      <c r="K155" s="34" t="s">
        <v>12721</v>
      </c>
      <c r="L155" s="34" t="s">
        <v>12744</v>
      </c>
      <c r="M155" s="35">
        <f>13116.59</f>
        <v>13116.59</v>
      </c>
      <c r="N155" s="35"/>
      <c r="O155" s="35"/>
    </row>
    <row r="156" spans="1:15" ht="48">
      <c r="A156" s="31" t="s">
        <v>2521</v>
      </c>
      <c r="B156" s="32">
        <v>155</v>
      </c>
      <c r="C156" s="32"/>
      <c r="D156" s="32"/>
      <c r="E156" s="32"/>
      <c r="F156" s="33" t="s">
        <v>12965</v>
      </c>
      <c r="G156" s="33"/>
      <c r="H156" s="33"/>
      <c r="I156" s="33"/>
      <c r="J156" s="34" t="s">
        <v>12696</v>
      </c>
      <c r="K156" s="34" t="s">
        <v>12824</v>
      </c>
      <c r="L156" s="34" t="s">
        <v>12825</v>
      </c>
      <c r="M156" s="35">
        <f>62461.9</f>
        <v>62461.9</v>
      </c>
      <c r="N156" s="35"/>
      <c r="O156" s="35"/>
    </row>
    <row r="157" spans="1:15" ht="48">
      <c r="A157" s="31" t="s">
        <v>12966</v>
      </c>
      <c r="B157" s="32">
        <v>24</v>
      </c>
      <c r="C157" s="32"/>
      <c r="D157" s="32"/>
      <c r="E157" s="32"/>
      <c r="F157" s="33" t="s">
        <v>12967</v>
      </c>
      <c r="G157" s="33"/>
      <c r="H157" s="33"/>
      <c r="I157" s="33"/>
      <c r="J157" s="34" t="s">
        <v>12696</v>
      </c>
      <c r="K157" s="34" t="s">
        <v>12924</v>
      </c>
      <c r="L157" s="34" t="s">
        <v>12744</v>
      </c>
      <c r="M157" s="35">
        <f>103585.74</f>
        <v>103585.74</v>
      </c>
      <c r="N157" s="35"/>
      <c r="O157" s="35"/>
    </row>
    <row r="158" spans="1:15" ht="48">
      <c r="A158" s="31" t="s">
        <v>12968</v>
      </c>
      <c r="B158" s="32">
        <v>90</v>
      </c>
      <c r="C158" s="32"/>
      <c r="D158" s="32"/>
      <c r="E158" s="32"/>
      <c r="F158" s="33" t="s">
        <v>12969</v>
      </c>
      <c r="G158" s="33"/>
      <c r="H158" s="33"/>
      <c r="I158" s="33"/>
      <c r="J158" s="34" t="s">
        <v>12696</v>
      </c>
      <c r="K158" s="34" t="s">
        <v>12824</v>
      </c>
      <c r="L158" s="34" t="s">
        <v>12744</v>
      </c>
      <c r="M158" s="35">
        <f>39911.4</f>
        <v>39911.4</v>
      </c>
      <c r="N158" s="35"/>
      <c r="O158" s="35"/>
    </row>
    <row r="159" spans="1:15" ht="48">
      <c r="A159" s="31" t="s">
        <v>12970</v>
      </c>
      <c r="B159" s="32">
        <v>316.5</v>
      </c>
      <c r="C159" s="32"/>
      <c r="D159" s="32"/>
      <c r="E159" s="32"/>
      <c r="F159" s="33" t="s">
        <v>12971</v>
      </c>
      <c r="G159" s="33"/>
      <c r="H159" s="33"/>
      <c r="I159" s="33"/>
      <c r="J159" s="34" t="s">
        <v>12696</v>
      </c>
      <c r="K159" s="34" t="s">
        <v>12824</v>
      </c>
      <c r="L159" s="34" t="s">
        <v>12825</v>
      </c>
      <c r="M159" s="35">
        <f>130347.36</f>
        <v>130347.36</v>
      </c>
      <c r="N159" s="35"/>
      <c r="O159" s="35"/>
    </row>
    <row r="160" spans="1:15" ht="48">
      <c r="A160" s="31" t="s">
        <v>12972</v>
      </c>
      <c r="B160" s="32">
        <v>96</v>
      </c>
      <c r="C160" s="32"/>
      <c r="D160" s="32"/>
      <c r="E160" s="32"/>
      <c r="F160" s="33" t="s">
        <v>12973</v>
      </c>
      <c r="G160" s="33"/>
      <c r="H160" s="33"/>
      <c r="I160" s="33"/>
      <c r="J160" s="34" t="s">
        <v>12696</v>
      </c>
      <c r="K160" s="34" t="s">
        <v>12824</v>
      </c>
      <c r="L160" s="34" t="s">
        <v>12744</v>
      </c>
      <c r="M160" s="35">
        <f>41274.24</f>
        <v>41274.239999999998</v>
      </c>
      <c r="N160" s="35"/>
      <c r="O160" s="35"/>
    </row>
    <row r="161" spans="1:15" ht="48">
      <c r="A161" s="31" t="s">
        <v>12974</v>
      </c>
      <c r="B161" s="32">
        <v>374</v>
      </c>
      <c r="C161" s="32"/>
      <c r="D161" s="32"/>
      <c r="E161" s="32"/>
      <c r="F161" s="33" t="s">
        <v>12975</v>
      </c>
      <c r="G161" s="33"/>
      <c r="H161" s="33"/>
      <c r="I161" s="33"/>
      <c r="J161" s="34" t="s">
        <v>12696</v>
      </c>
      <c r="K161" s="34" t="s">
        <v>12824</v>
      </c>
      <c r="L161" s="34" t="s">
        <v>12744</v>
      </c>
      <c r="M161" s="35">
        <f>154196.46</f>
        <v>154196.46</v>
      </c>
      <c r="N161" s="35"/>
      <c r="O161" s="35"/>
    </row>
    <row r="162" spans="1:15" ht="84">
      <c r="A162" s="31" t="s">
        <v>12976</v>
      </c>
      <c r="B162" s="32">
        <v>603</v>
      </c>
      <c r="C162" s="32"/>
      <c r="D162" s="32"/>
      <c r="E162" s="32"/>
      <c r="F162" s="33" t="s">
        <v>12977</v>
      </c>
      <c r="G162" s="33"/>
      <c r="H162" s="33"/>
      <c r="I162" s="33"/>
      <c r="J162" s="34" t="s">
        <v>12696</v>
      </c>
      <c r="K162" s="34" t="s">
        <v>12755</v>
      </c>
      <c r="L162" s="34" t="s">
        <v>12744</v>
      </c>
      <c r="M162" s="35">
        <f>248610.87</f>
        <v>248610.87</v>
      </c>
      <c r="N162" s="35"/>
      <c r="O162" s="35"/>
    </row>
    <row r="163" spans="1:15" ht="36">
      <c r="A163" s="31" t="s">
        <v>12978</v>
      </c>
      <c r="B163" s="32">
        <v>38.799999999999997</v>
      </c>
      <c r="C163" s="32"/>
      <c r="D163" s="32"/>
      <c r="E163" s="32"/>
      <c r="F163" s="33" t="s">
        <v>12979</v>
      </c>
      <c r="G163" s="33"/>
      <c r="H163" s="33"/>
      <c r="I163" s="33"/>
      <c r="J163" s="34" t="s">
        <v>12696</v>
      </c>
      <c r="K163" s="34" t="s">
        <v>12721</v>
      </c>
      <c r="L163" s="34" t="s">
        <v>12825</v>
      </c>
      <c r="M163" s="35">
        <f>14256.67</f>
        <v>14256.67</v>
      </c>
      <c r="N163" s="35"/>
      <c r="O163" s="35"/>
    </row>
    <row r="164" spans="1:15" ht="36">
      <c r="A164" s="31" t="s">
        <v>12980</v>
      </c>
      <c r="B164" s="32">
        <v>40</v>
      </c>
      <c r="C164" s="32"/>
      <c r="D164" s="32"/>
      <c r="E164" s="32"/>
      <c r="F164" s="33" t="s">
        <v>12981</v>
      </c>
      <c r="G164" s="33"/>
      <c r="H164" s="33"/>
      <c r="I164" s="33"/>
      <c r="J164" s="34" t="s">
        <v>12696</v>
      </c>
      <c r="K164" s="34" t="s">
        <v>12721</v>
      </c>
      <c r="L164" s="34" t="s">
        <v>12825</v>
      </c>
      <c r="M164" s="35">
        <f>15735.2</f>
        <v>15735.2</v>
      </c>
      <c r="N164" s="35"/>
      <c r="O164" s="35"/>
    </row>
    <row r="165" spans="1:15" ht="36">
      <c r="A165" s="31" t="s">
        <v>12982</v>
      </c>
      <c r="B165" s="36">
        <v>37.799999999999997</v>
      </c>
      <c r="C165" s="36"/>
      <c r="D165" s="36"/>
      <c r="E165" s="36"/>
      <c r="F165" s="37" t="s">
        <v>12983</v>
      </c>
      <c r="G165" s="37"/>
      <c r="H165" s="37"/>
      <c r="I165" s="37"/>
      <c r="J165" s="38" t="s">
        <v>12696</v>
      </c>
      <c r="K165" s="38" t="s">
        <v>12924</v>
      </c>
      <c r="L165" s="38" t="s">
        <v>12825</v>
      </c>
      <c r="M165" s="39">
        <f>39570.93</f>
        <v>39570.93</v>
      </c>
      <c r="N165" s="39"/>
      <c r="O165" s="39"/>
    </row>
    <row r="166" spans="1:15" ht="84">
      <c r="A166" s="31" t="s">
        <v>12984</v>
      </c>
      <c r="B166" s="32">
        <v>86</v>
      </c>
      <c r="C166" s="32"/>
      <c r="D166" s="32"/>
      <c r="E166" s="32"/>
      <c r="F166" s="33" t="s">
        <v>12985</v>
      </c>
      <c r="G166" s="33"/>
      <c r="H166" s="33"/>
      <c r="I166" s="33"/>
      <c r="J166" s="34" t="s">
        <v>12696</v>
      </c>
      <c r="K166" s="34" t="s">
        <v>12755</v>
      </c>
      <c r="L166" s="34" t="s">
        <v>12744</v>
      </c>
      <c r="M166" s="35">
        <f>37763.46</f>
        <v>37763.46</v>
      </c>
      <c r="N166" s="35"/>
      <c r="O166" s="35"/>
    </row>
    <row r="167" spans="1:15" ht="84">
      <c r="A167" s="31" t="s">
        <v>12986</v>
      </c>
      <c r="B167" s="32">
        <v>125</v>
      </c>
      <c r="C167" s="32"/>
      <c r="D167" s="32"/>
      <c r="E167" s="32"/>
      <c r="F167" s="33" t="s">
        <v>12987</v>
      </c>
      <c r="G167" s="33"/>
      <c r="H167" s="33"/>
      <c r="I167" s="33"/>
      <c r="J167" s="34" t="s">
        <v>12696</v>
      </c>
      <c r="K167" s="34" t="s">
        <v>12755</v>
      </c>
      <c r="L167" s="34" t="s">
        <v>12744</v>
      </c>
      <c r="M167" s="35">
        <f>45305</f>
        <v>45305</v>
      </c>
      <c r="N167" s="35"/>
      <c r="O167" s="35"/>
    </row>
    <row r="168" spans="1:15" ht="84">
      <c r="A168" s="31" t="s">
        <v>12988</v>
      </c>
      <c r="B168" s="32">
        <v>309</v>
      </c>
      <c r="C168" s="32"/>
      <c r="D168" s="32"/>
      <c r="E168" s="32"/>
      <c r="F168" s="33" t="s">
        <v>12989</v>
      </c>
      <c r="G168" s="33"/>
      <c r="H168" s="33"/>
      <c r="I168" s="33"/>
      <c r="J168" s="34" t="s">
        <v>12696</v>
      </c>
      <c r="K168" s="34" t="s">
        <v>12755</v>
      </c>
      <c r="L168" s="34" t="s">
        <v>12744</v>
      </c>
      <c r="M168" s="35">
        <f>138438.18</f>
        <v>138438.18</v>
      </c>
      <c r="N168" s="35"/>
      <c r="O168" s="35"/>
    </row>
    <row r="169" spans="1:15" ht="84">
      <c r="A169" s="31" t="s">
        <v>12990</v>
      </c>
      <c r="B169" s="32">
        <v>127</v>
      </c>
      <c r="C169" s="32"/>
      <c r="D169" s="32"/>
      <c r="E169" s="32"/>
      <c r="F169" s="33" t="s">
        <v>12991</v>
      </c>
      <c r="G169" s="33"/>
      <c r="H169" s="33"/>
      <c r="I169" s="33"/>
      <c r="J169" s="34" t="s">
        <v>12696</v>
      </c>
      <c r="K169" s="34" t="s">
        <v>12755</v>
      </c>
      <c r="L169" s="34" t="s">
        <v>12744</v>
      </c>
      <c r="M169" s="35">
        <f>55926.99</f>
        <v>55926.99</v>
      </c>
      <c r="N169" s="35"/>
      <c r="O169" s="35"/>
    </row>
    <row r="170" spans="1:15" ht="84">
      <c r="A170" s="31" t="s">
        <v>12992</v>
      </c>
      <c r="B170" s="32">
        <v>323</v>
      </c>
      <c r="C170" s="32"/>
      <c r="D170" s="32"/>
      <c r="E170" s="32"/>
      <c r="F170" s="33" t="s">
        <v>12993</v>
      </c>
      <c r="G170" s="33"/>
      <c r="H170" s="33"/>
      <c r="I170" s="33"/>
      <c r="J170" s="34" t="s">
        <v>12696</v>
      </c>
      <c r="K170" s="34" t="s">
        <v>12755</v>
      </c>
      <c r="L170" s="34" t="s">
        <v>12825</v>
      </c>
      <c r="M170" s="35">
        <f>119962.2</f>
        <v>119962.2</v>
      </c>
      <c r="N170" s="35"/>
      <c r="O170" s="35"/>
    </row>
    <row r="171" spans="1:15" ht="84">
      <c r="A171" s="31" t="s">
        <v>12994</v>
      </c>
      <c r="B171" s="32">
        <v>108</v>
      </c>
      <c r="C171" s="32"/>
      <c r="D171" s="32"/>
      <c r="E171" s="32"/>
      <c r="F171" s="33" t="s">
        <v>12995</v>
      </c>
      <c r="G171" s="33"/>
      <c r="H171" s="33"/>
      <c r="I171" s="33"/>
      <c r="J171" s="34" t="s">
        <v>12696</v>
      </c>
      <c r="K171" s="34" t="s">
        <v>12755</v>
      </c>
      <c r="L171" s="34" t="s">
        <v>12825</v>
      </c>
      <c r="M171" s="35">
        <f>44527.32</f>
        <v>44527.32</v>
      </c>
      <c r="N171" s="35"/>
      <c r="O171" s="35"/>
    </row>
    <row r="172" spans="1:15" ht="48">
      <c r="A172" s="31" t="s">
        <v>12996</v>
      </c>
      <c r="B172" s="32">
        <v>377</v>
      </c>
      <c r="C172" s="32"/>
      <c r="D172" s="32"/>
      <c r="E172" s="32"/>
      <c r="F172" s="33" t="s">
        <v>12997</v>
      </c>
      <c r="G172" s="33"/>
      <c r="H172" s="33"/>
      <c r="I172" s="33"/>
      <c r="J172" s="34" t="s">
        <v>12696</v>
      </c>
      <c r="K172" s="34" t="s">
        <v>12824</v>
      </c>
      <c r="L172" s="34" t="s">
        <v>12744</v>
      </c>
      <c r="M172" s="35">
        <f>176929.87</f>
        <v>176929.87</v>
      </c>
      <c r="N172" s="35"/>
      <c r="O172" s="35"/>
    </row>
    <row r="173" spans="1:15" ht="48">
      <c r="A173" s="31" t="s">
        <v>8490</v>
      </c>
      <c r="B173" s="32">
        <v>125</v>
      </c>
      <c r="C173" s="32"/>
      <c r="D173" s="32"/>
      <c r="E173" s="32"/>
      <c r="F173" s="33" t="s">
        <v>12998</v>
      </c>
      <c r="G173" s="33"/>
      <c r="H173" s="33"/>
      <c r="I173" s="33"/>
      <c r="J173" s="34" t="s">
        <v>12696</v>
      </c>
      <c r="K173" s="34" t="s">
        <v>12824</v>
      </c>
      <c r="L173" s="34" t="s">
        <v>12744</v>
      </c>
      <c r="M173" s="35">
        <f>41276.25</f>
        <v>41276.25</v>
      </c>
      <c r="N173" s="35"/>
      <c r="O173" s="35"/>
    </row>
    <row r="174" spans="1:15" ht="84">
      <c r="A174" s="31" t="s">
        <v>12999</v>
      </c>
      <c r="B174" s="32">
        <v>66</v>
      </c>
      <c r="C174" s="32"/>
      <c r="D174" s="32"/>
      <c r="E174" s="32"/>
      <c r="F174" s="33" t="s">
        <v>13000</v>
      </c>
      <c r="G174" s="33"/>
      <c r="H174" s="33"/>
      <c r="I174" s="33"/>
      <c r="J174" s="34" t="s">
        <v>12696</v>
      </c>
      <c r="K174" s="34" t="s">
        <v>12755</v>
      </c>
      <c r="L174" s="34" t="s">
        <v>12744</v>
      </c>
      <c r="M174" s="35">
        <f>27211.14</f>
        <v>27211.14</v>
      </c>
      <c r="N174" s="35"/>
      <c r="O174" s="35"/>
    </row>
    <row r="175" spans="1:15" ht="48">
      <c r="A175" s="31" t="s">
        <v>13001</v>
      </c>
      <c r="B175" s="32">
        <v>233</v>
      </c>
      <c r="C175" s="32"/>
      <c r="D175" s="32"/>
      <c r="E175" s="32"/>
      <c r="F175" s="33" t="s">
        <v>13002</v>
      </c>
      <c r="G175" s="33"/>
      <c r="H175" s="33"/>
      <c r="I175" s="33"/>
      <c r="J175" s="34" t="s">
        <v>12696</v>
      </c>
      <c r="K175" s="34" t="s">
        <v>12824</v>
      </c>
      <c r="L175" s="34" t="s">
        <v>12744</v>
      </c>
      <c r="M175" s="35">
        <f>86822.79</f>
        <v>86822.79</v>
      </c>
      <c r="N175" s="35"/>
      <c r="O175" s="35"/>
    </row>
    <row r="176" spans="1:15" ht="84">
      <c r="A176" s="31" t="s">
        <v>13003</v>
      </c>
      <c r="B176" s="32">
        <v>302</v>
      </c>
      <c r="C176" s="32"/>
      <c r="D176" s="32"/>
      <c r="E176" s="32"/>
      <c r="F176" s="33" t="s">
        <v>13004</v>
      </c>
      <c r="G176" s="33"/>
      <c r="H176" s="33"/>
      <c r="I176" s="33"/>
      <c r="J176" s="34" t="s">
        <v>12696</v>
      </c>
      <c r="K176" s="34" t="s">
        <v>12755</v>
      </c>
      <c r="L176" s="34" t="s">
        <v>12744</v>
      </c>
      <c r="M176" s="35">
        <f>124511.58</f>
        <v>124511.58</v>
      </c>
      <c r="N176" s="35"/>
      <c r="O176" s="35"/>
    </row>
    <row r="177" spans="1:15" ht="48">
      <c r="A177" s="31" t="s">
        <v>13005</v>
      </c>
      <c r="B177" s="32">
        <v>295</v>
      </c>
      <c r="C177" s="32"/>
      <c r="D177" s="32"/>
      <c r="E177" s="32"/>
      <c r="F177" s="33" t="s">
        <v>13006</v>
      </c>
      <c r="G177" s="33"/>
      <c r="H177" s="33"/>
      <c r="I177" s="33"/>
      <c r="J177" s="34" t="s">
        <v>12696</v>
      </c>
      <c r="K177" s="34" t="s">
        <v>12824</v>
      </c>
      <c r="L177" s="34" t="s">
        <v>12744</v>
      </c>
      <c r="M177" s="35">
        <f>118879.1</f>
        <v>118879.1</v>
      </c>
      <c r="N177" s="35"/>
      <c r="O177" s="35"/>
    </row>
    <row r="178" spans="1:15" ht="84">
      <c r="A178" s="31" t="s">
        <v>13007</v>
      </c>
      <c r="B178" s="32">
        <v>542</v>
      </c>
      <c r="C178" s="32"/>
      <c r="D178" s="32"/>
      <c r="E178" s="32"/>
      <c r="F178" s="33" t="s">
        <v>13008</v>
      </c>
      <c r="G178" s="33"/>
      <c r="H178" s="33"/>
      <c r="I178" s="33"/>
      <c r="J178" s="34" t="s">
        <v>12696</v>
      </c>
      <c r="K178" s="34" t="s">
        <v>12755</v>
      </c>
      <c r="L178" s="34" t="s">
        <v>12744</v>
      </c>
      <c r="M178" s="35">
        <f>238680.54</f>
        <v>238680.54</v>
      </c>
      <c r="N178" s="35"/>
      <c r="O178" s="35"/>
    </row>
    <row r="179" spans="1:15" ht="84">
      <c r="A179" s="31" t="s">
        <v>13009</v>
      </c>
      <c r="B179" s="32">
        <v>107</v>
      </c>
      <c r="C179" s="32"/>
      <c r="D179" s="32"/>
      <c r="E179" s="32"/>
      <c r="F179" s="33" t="s">
        <v>13010</v>
      </c>
      <c r="G179" s="33"/>
      <c r="H179" s="33"/>
      <c r="I179" s="33"/>
      <c r="J179" s="34" t="s">
        <v>12696</v>
      </c>
      <c r="K179" s="34" t="s">
        <v>12755</v>
      </c>
      <c r="L179" s="34" t="s">
        <v>12744</v>
      </c>
      <c r="M179" s="35">
        <f>44115.03</f>
        <v>44115.03</v>
      </c>
      <c r="N179" s="35"/>
      <c r="O179" s="35"/>
    </row>
    <row r="180" spans="1:15" ht="48">
      <c r="A180" s="31" t="s">
        <v>13011</v>
      </c>
      <c r="B180" s="32">
        <v>164</v>
      </c>
      <c r="C180" s="32"/>
      <c r="D180" s="32"/>
      <c r="E180" s="32"/>
      <c r="F180" s="33" t="s">
        <v>13012</v>
      </c>
      <c r="G180" s="33"/>
      <c r="H180" s="33"/>
      <c r="I180" s="33"/>
      <c r="J180" s="34" t="s">
        <v>12696</v>
      </c>
      <c r="K180" s="34" t="s">
        <v>12824</v>
      </c>
      <c r="L180" s="34" t="s">
        <v>12825</v>
      </c>
      <c r="M180" s="35">
        <f>61964.12</f>
        <v>61964.12</v>
      </c>
      <c r="N180" s="35"/>
      <c r="O180" s="35"/>
    </row>
    <row r="181" spans="1:15" ht="48">
      <c r="A181" s="31" t="s">
        <v>13013</v>
      </c>
      <c r="B181" s="32">
        <v>174</v>
      </c>
      <c r="C181" s="32"/>
      <c r="D181" s="32"/>
      <c r="E181" s="32"/>
      <c r="F181" s="33" t="s">
        <v>13014</v>
      </c>
      <c r="G181" s="33"/>
      <c r="H181" s="33"/>
      <c r="I181" s="33"/>
      <c r="J181" s="34" t="s">
        <v>12696</v>
      </c>
      <c r="K181" s="34" t="s">
        <v>12824</v>
      </c>
      <c r="L181" s="34" t="s">
        <v>12744</v>
      </c>
      <c r="M181" s="35">
        <f>82199.34</f>
        <v>82199.34</v>
      </c>
      <c r="N181" s="35"/>
      <c r="O181" s="35"/>
    </row>
    <row r="182" spans="1:15" ht="48">
      <c r="A182" s="31" t="s">
        <v>13015</v>
      </c>
      <c r="B182" s="32">
        <v>519</v>
      </c>
      <c r="C182" s="32"/>
      <c r="D182" s="32"/>
      <c r="E182" s="32"/>
      <c r="F182" s="33" t="s">
        <v>13016</v>
      </c>
      <c r="G182" s="33"/>
      <c r="H182" s="33"/>
      <c r="I182" s="33"/>
      <c r="J182" s="34" t="s">
        <v>12696</v>
      </c>
      <c r="K182" s="34" t="s">
        <v>12824</v>
      </c>
      <c r="L182" s="34" t="s">
        <v>12744</v>
      </c>
      <c r="M182" s="35">
        <f>172058.88</f>
        <v>172058.88</v>
      </c>
      <c r="N182" s="35"/>
      <c r="O182" s="35"/>
    </row>
    <row r="183" spans="1:15" ht="36">
      <c r="A183" s="31" t="s">
        <v>13017</v>
      </c>
      <c r="B183" s="32">
        <v>32.200000000000003</v>
      </c>
      <c r="C183" s="32"/>
      <c r="D183" s="32"/>
      <c r="E183" s="32"/>
      <c r="F183" s="33" t="s">
        <v>13018</v>
      </c>
      <c r="G183" s="33"/>
      <c r="H183" s="33"/>
      <c r="I183" s="33"/>
      <c r="J183" s="34" t="s">
        <v>12696</v>
      </c>
      <c r="K183" s="34" t="s">
        <v>12721</v>
      </c>
      <c r="L183" s="34" t="s">
        <v>12825</v>
      </c>
      <c r="M183" s="35">
        <f>8260.27</f>
        <v>8260.27</v>
      </c>
      <c r="N183" s="35"/>
      <c r="O183" s="35"/>
    </row>
    <row r="184" spans="1:15" ht="48">
      <c r="A184" s="31" t="s">
        <v>13019</v>
      </c>
      <c r="B184" s="32">
        <v>109</v>
      </c>
      <c r="C184" s="32"/>
      <c r="D184" s="32"/>
      <c r="E184" s="32"/>
      <c r="F184" s="33" t="s">
        <v>13020</v>
      </c>
      <c r="G184" s="33"/>
      <c r="H184" s="33"/>
      <c r="I184" s="33"/>
      <c r="J184" s="34" t="s">
        <v>12696</v>
      </c>
      <c r="K184" s="34" t="s">
        <v>12824</v>
      </c>
      <c r="L184" s="34" t="s">
        <v>12744</v>
      </c>
      <c r="M184" s="35">
        <f>36135.68</f>
        <v>36135.68</v>
      </c>
      <c r="N184" s="35"/>
      <c r="O184" s="35"/>
    </row>
    <row r="185" spans="1:15" ht="48">
      <c r="A185" s="31" t="s">
        <v>13021</v>
      </c>
      <c r="B185" s="32">
        <v>356</v>
      </c>
      <c r="C185" s="32"/>
      <c r="D185" s="32"/>
      <c r="E185" s="32"/>
      <c r="F185" s="33" t="s">
        <v>13022</v>
      </c>
      <c r="G185" s="33"/>
      <c r="H185" s="33"/>
      <c r="I185" s="33"/>
      <c r="J185" s="34" t="s">
        <v>12696</v>
      </c>
      <c r="K185" s="34" t="s">
        <v>12812</v>
      </c>
      <c r="L185" s="34" t="s">
        <v>12744</v>
      </c>
      <c r="M185" s="35">
        <f>154835.08</f>
        <v>154835.07999999999</v>
      </c>
      <c r="N185" s="35"/>
      <c r="O185" s="35"/>
    </row>
    <row r="186" spans="1:15" ht="48">
      <c r="A186" s="31" t="s">
        <v>13023</v>
      </c>
      <c r="B186" s="32">
        <v>188</v>
      </c>
      <c r="C186" s="32"/>
      <c r="D186" s="32"/>
      <c r="E186" s="32"/>
      <c r="F186" s="33" t="s">
        <v>13024</v>
      </c>
      <c r="G186" s="33"/>
      <c r="H186" s="33"/>
      <c r="I186" s="33"/>
      <c r="J186" s="34" t="s">
        <v>12696</v>
      </c>
      <c r="K186" s="34" t="s">
        <v>12824</v>
      </c>
      <c r="L186" s="34" t="s">
        <v>12744</v>
      </c>
      <c r="M186" s="35">
        <f>82646.68</f>
        <v>82646.679999999993</v>
      </c>
      <c r="N186" s="35"/>
      <c r="O186" s="35"/>
    </row>
    <row r="187" spans="1:15" ht="48">
      <c r="A187" s="31" t="s">
        <v>13025</v>
      </c>
      <c r="B187" s="32">
        <v>54</v>
      </c>
      <c r="C187" s="32"/>
      <c r="D187" s="32"/>
      <c r="E187" s="32"/>
      <c r="F187" s="33" t="s">
        <v>13026</v>
      </c>
      <c r="G187" s="33"/>
      <c r="H187" s="33"/>
      <c r="I187" s="33"/>
      <c r="J187" s="34" t="s">
        <v>12696</v>
      </c>
      <c r="K187" s="34" t="s">
        <v>12824</v>
      </c>
      <c r="L187" s="34" t="s">
        <v>12744</v>
      </c>
      <c r="M187" s="35">
        <f>23042.34</f>
        <v>23042.34</v>
      </c>
      <c r="N187" s="35"/>
      <c r="O187" s="35"/>
    </row>
    <row r="188" spans="1:15" ht="48">
      <c r="A188" s="31" t="s">
        <v>13027</v>
      </c>
      <c r="B188" s="32">
        <v>134</v>
      </c>
      <c r="C188" s="32"/>
      <c r="D188" s="32"/>
      <c r="E188" s="32"/>
      <c r="F188" s="33" t="s">
        <v>13028</v>
      </c>
      <c r="G188" s="33"/>
      <c r="H188" s="33"/>
      <c r="I188" s="33"/>
      <c r="J188" s="34" t="s">
        <v>12696</v>
      </c>
      <c r="K188" s="34" t="s">
        <v>12824</v>
      </c>
      <c r="L188" s="34" t="s">
        <v>12825</v>
      </c>
      <c r="M188" s="35">
        <f>57384.16</f>
        <v>57384.160000000003</v>
      </c>
      <c r="N188" s="35"/>
      <c r="O188" s="35"/>
    </row>
    <row r="189" spans="1:15" ht="48">
      <c r="A189" s="31" t="s">
        <v>13029</v>
      </c>
      <c r="B189" s="32">
        <v>157</v>
      </c>
      <c r="C189" s="32"/>
      <c r="D189" s="32"/>
      <c r="E189" s="32"/>
      <c r="F189" s="33" t="s">
        <v>13030</v>
      </c>
      <c r="G189" s="33"/>
      <c r="H189" s="33"/>
      <c r="I189" s="33"/>
      <c r="J189" s="34" t="s">
        <v>12696</v>
      </c>
      <c r="K189" s="34" t="s">
        <v>12824</v>
      </c>
      <c r="L189" s="34" t="s">
        <v>12825</v>
      </c>
      <c r="M189" s="35">
        <f>49508.38</f>
        <v>49508.38</v>
      </c>
      <c r="N189" s="35"/>
      <c r="O189" s="35"/>
    </row>
    <row r="190" spans="1:15" ht="48">
      <c r="A190" s="31" t="s">
        <v>13031</v>
      </c>
      <c r="B190" s="32">
        <v>256</v>
      </c>
      <c r="C190" s="32"/>
      <c r="D190" s="32"/>
      <c r="E190" s="32"/>
      <c r="F190" s="33" t="s">
        <v>13032</v>
      </c>
      <c r="G190" s="33"/>
      <c r="H190" s="33"/>
      <c r="I190" s="33"/>
      <c r="J190" s="34" t="s">
        <v>12696</v>
      </c>
      <c r="K190" s="34" t="s">
        <v>12824</v>
      </c>
      <c r="L190" s="34" t="s">
        <v>12744</v>
      </c>
      <c r="M190" s="35">
        <f>121341.44</f>
        <v>121341.44</v>
      </c>
      <c r="N190" s="35"/>
      <c r="O190" s="35"/>
    </row>
    <row r="191" spans="1:15" ht="48">
      <c r="A191" s="31" t="s">
        <v>13033</v>
      </c>
      <c r="B191" s="32">
        <v>119</v>
      </c>
      <c r="C191" s="32"/>
      <c r="D191" s="32"/>
      <c r="E191" s="32"/>
      <c r="F191" s="33" t="s">
        <v>13034</v>
      </c>
      <c r="G191" s="33"/>
      <c r="H191" s="33"/>
      <c r="I191" s="33"/>
      <c r="J191" s="34" t="s">
        <v>12696</v>
      </c>
      <c r="K191" s="34" t="s">
        <v>12824</v>
      </c>
      <c r="L191" s="34" t="s">
        <v>12825</v>
      </c>
      <c r="M191" s="35">
        <f>43158.92</f>
        <v>43158.92</v>
      </c>
      <c r="N191" s="35"/>
      <c r="O191" s="35"/>
    </row>
    <row r="192" spans="1:15" ht="84">
      <c r="A192" s="31" t="s">
        <v>13035</v>
      </c>
      <c r="B192" s="32">
        <v>38</v>
      </c>
      <c r="C192" s="32"/>
      <c r="D192" s="32"/>
      <c r="E192" s="32"/>
      <c r="F192" s="33" t="s">
        <v>13036</v>
      </c>
      <c r="G192" s="33"/>
      <c r="H192" s="33"/>
      <c r="I192" s="33"/>
      <c r="J192" s="34" t="s">
        <v>12696</v>
      </c>
      <c r="K192" s="34" t="s">
        <v>12755</v>
      </c>
      <c r="L192" s="34" t="s">
        <v>12744</v>
      </c>
      <c r="M192" s="35">
        <f>17820.48</f>
        <v>17820.48</v>
      </c>
      <c r="N192" s="35"/>
      <c r="O192" s="35"/>
    </row>
    <row r="193" spans="1:15" ht="84">
      <c r="A193" s="31" t="s">
        <v>13037</v>
      </c>
      <c r="B193" s="32">
        <v>51</v>
      </c>
      <c r="C193" s="32"/>
      <c r="D193" s="32"/>
      <c r="E193" s="32"/>
      <c r="F193" s="33" t="s">
        <v>13038</v>
      </c>
      <c r="G193" s="33"/>
      <c r="H193" s="33"/>
      <c r="I193" s="33"/>
      <c r="J193" s="34" t="s">
        <v>12696</v>
      </c>
      <c r="K193" s="34" t="s">
        <v>12755</v>
      </c>
      <c r="L193" s="34" t="s">
        <v>13039</v>
      </c>
      <c r="M193" s="35">
        <f>21026.79</f>
        <v>21026.79</v>
      </c>
      <c r="N193" s="35"/>
      <c r="O193" s="35"/>
    </row>
    <row r="194" spans="1:15" ht="84">
      <c r="A194" s="31" t="s">
        <v>13040</v>
      </c>
      <c r="B194" s="32">
        <v>92</v>
      </c>
      <c r="C194" s="32"/>
      <c r="D194" s="32"/>
      <c r="E194" s="32"/>
      <c r="F194" s="33" t="s">
        <v>13041</v>
      </c>
      <c r="G194" s="33"/>
      <c r="H194" s="33"/>
      <c r="I194" s="33"/>
      <c r="J194" s="34" t="s">
        <v>12696</v>
      </c>
      <c r="K194" s="34" t="s">
        <v>12755</v>
      </c>
      <c r="L194" s="34" t="s">
        <v>12744</v>
      </c>
      <c r="M194" s="35">
        <f>37930.68</f>
        <v>37930.68</v>
      </c>
      <c r="N194" s="35"/>
      <c r="O194" s="35"/>
    </row>
    <row r="195" spans="1:15" ht="48">
      <c r="A195" s="31" t="s">
        <v>13042</v>
      </c>
      <c r="B195" s="32">
        <v>52</v>
      </c>
      <c r="C195" s="32"/>
      <c r="D195" s="32"/>
      <c r="E195" s="32"/>
      <c r="F195" s="33" t="s">
        <v>13043</v>
      </c>
      <c r="G195" s="33"/>
      <c r="H195" s="33"/>
      <c r="I195" s="33"/>
      <c r="J195" s="34" t="s">
        <v>12696</v>
      </c>
      <c r="K195" s="34" t="s">
        <v>12824</v>
      </c>
      <c r="L195" s="34" t="s">
        <v>12825</v>
      </c>
      <c r="M195" s="35">
        <f>24723.78</f>
        <v>24723.78</v>
      </c>
      <c r="N195" s="35"/>
      <c r="O195" s="35"/>
    </row>
    <row r="196" spans="1:15" ht="48">
      <c r="A196" s="31" t="s">
        <v>13044</v>
      </c>
      <c r="B196" s="32">
        <v>37</v>
      </c>
      <c r="C196" s="32"/>
      <c r="D196" s="32"/>
      <c r="E196" s="32"/>
      <c r="F196" s="33" t="s">
        <v>13045</v>
      </c>
      <c r="G196" s="33"/>
      <c r="H196" s="33"/>
      <c r="I196" s="33"/>
      <c r="J196" s="34" t="s">
        <v>12696</v>
      </c>
      <c r="K196" s="34" t="s">
        <v>12824</v>
      </c>
      <c r="L196" s="34" t="s">
        <v>12825</v>
      </c>
      <c r="M196" s="35">
        <f>60454</f>
        <v>60454</v>
      </c>
      <c r="N196" s="35"/>
      <c r="O196" s="35"/>
    </row>
    <row r="197" spans="1:15" ht="48">
      <c r="A197" s="31" t="s">
        <v>13046</v>
      </c>
      <c r="B197" s="32">
        <v>183.3</v>
      </c>
      <c r="C197" s="32"/>
      <c r="D197" s="32"/>
      <c r="E197" s="32"/>
      <c r="F197" s="33" t="s">
        <v>13047</v>
      </c>
      <c r="G197" s="33"/>
      <c r="H197" s="33"/>
      <c r="I197" s="33"/>
      <c r="J197" s="34" t="s">
        <v>12696</v>
      </c>
      <c r="K197" s="34" t="s">
        <v>12812</v>
      </c>
      <c r="L197" s="34" t="s">
        <v>12744</v>
      </c>
      <c r="M197" s="35">
        <f>84752.42</f>
        <v>84752.42</v>
      </c>
      <c r="N197" s="35"/>
      <c r="O197" s="35"/>
    </row>
    <row r="198" spans="1:15" ht="84">
      <c r="A198" s="31" t="s">
        <v>13048</v>
      </c>
      <c r="B198" s="32">
        <v>172</v>
      </c>
      <c r="C198" s="32"/>
      <c r="D198" s="32"/>
      <c r="E198" s="32"/>
      <c r="F198" s="33" t="s">
        <v>13049</v>
      </c>
      <c r="G198" s="33"/>
      <c r="H198" s="33"/>
      <c r="I198" s="33"/>
      <c r="J198" s="34" t="s">
        <v>12696</v>
      </c>
      <c r="K198" s="34" t="s">
        <v>12755</v>
      </c>
      <c r="L198" s="34" t="s">
        <v>12825</v>
      </c>
      <c r="M198" s="35">
        <f>76175.36</f>
        <v>76175.360000000001</v>
      </c>
      <c r="N198" s="35"/>
      <c r="O198" s="35"/>
    </row>
    <row r="199" spans="1:15" ht="84">
      <c r="A199" s="31" t="s">
        <v>13050</v>
      </c>
      <c r="B199" s="32">
        <v>571</v>
      </c>
      <c r="C199" s="32"/>
      <c r="D199" s="32"/>
      <c r="E199" s="32"/>
      <c r="F199" s="33" t="s">
        <v>13051</v>
      </c>
      <c r="G199" s="33"/>
      <c r="H199" s="33"/>
      <c r="I199" s="33"/>
      <c r="J199" s="34" t="s">
        <v>12696</v>
      </c>
      <c r="K199" s="34" t="s">
        <v>12755</v>
      </c>
      <c r="L199" s="34" t="s">
        <v>12825</v>
      </c>
      <c r="M199" s="35">
        <f>216140.63</f>
        <v>216140.63</v>
      </c>
      <c r="N199" s="35"/>
      <c r="O199" s="35"/>
    </row>
    <row r="200" spans="1:15" ht="84">
      <c r="A200" s="31" t="s">
        <v>13052</v>
      </c>
      <c r="B200" s="32">
        <v>157</v>
      </c>
      <c r="C200" s="32"/>
      <c r="D200" s="32"/>
      <c r="E200" s="32"/>
      <c r="F200" s="33" t="s">
        <v>13053</v>
      </c>
      <c r="G200" s="33"/>
      <c r="H200" s="33"/>
      <c r="I200" s="33"/>
      <c r="J200" s="34" t="s">
        <v>12696</v>
      </c>
      <c r="K200" s="34" t="s">
        <v>12755</v>
      </c>
      <c r="L200" s="34" t="s">
        <v>12744</v>
      </c>
      <c r="M200" s="35">
        <f>64729.53</f>
        <v>64729.53</v>
      </c>
      <c r="N200" s="35"/>
      <c r="O200" s="35"/>
    </row>
    <row r="201" spans="1:15" ht="84">
      <c r="A201" s="31" t="s">
        <v>13054</v>
      </c>
      <c r="B201" s="32">
        <v>145</v>
      </c>
      <c r="C201" s="32"/>
      <c r="D201" s="32"/>
      <c r="E201" s="32"/>
      <c r="F201" s="33" t="s">
        <v>13055</v>
      </c>
      <c r="G201" s="33"/>
      <c r="H201" s="33"/>
      <c r="I201" s="33"/>
      <c r="J201" s="34" t="s">
        <v>12696</v>
      </c>
      <c r="K201" s="34" t="s">
        <v>12755</v>
      </c>
      <c r="L201" s="34" t="s">
        <v>12744</v>
      </c>
      <c r="M201" s="35">
        <f>67999.2</f>
        <v>67999.199999999997</v>
      </c>
      <c r="N201" s="35"/>
      <c r="O201" s="35"/>
    </row>
    <row r="202" spans="1:15" ht="48">
      <c r="A202" s="31" t="s">
        <v>13056</v>
      </c>
      <c r="B202" s="32">
        <v>145</v>
      </c>
      <c r="C202" s="32"/>
      <c r="D202" s="32"/>
      <c r="E202" s="32"/>
      <c r="F202" s="33" t="s">
        <v>13057</v>
      </c>
      <c r="G202" s="33"/>
      <c r="H202" s="33"/>
      <c r="I202" s="33"/>
      <c r="J202" s="34" t="s">
        <v>12696</v>
      </c>
      <c r="K202" s="34" t="s">
        <v>12824</v>
      </c>
      <c r="L202" s="34" t="s">
        <v>12744</v>
      </c>
      <c r="M202" s="35">
        <f>59782.05</f>
        <v>59782.05</v>
      </c>
      <c r="N202" s="35"/>
      <c r="O202" s="35"/>
    </row>
    <row r="203" spans="1:15" ht="48">
      <c r="A203" s="31" t="s">
        <v>13058</v>
      </c>
      <c r="B203" s="32">
        <v>180</v>
      </c>
      <c r="C203" s="32"/>
      <c r="D203" s="32"/>
      <c r="E203" s="32"/>
      <c r="F203" s="33" t="s">
        <v>13059</v>
      </c>
      <c r="G203" s="33"/>
      <c r="H203" s="33"/>
      <c r="I203" s="33"/>
      <c r="J203" s="34" t="s">
        <v>12696</v>
      </c>
      <c r="K203" s="34" t="s">
        <v>12824</v>
      </c>
      <c r="L203" s="34" t="s">
        <v>12744</v>
      </c>
      <c r="M203" s="35">
        <f>82623.6</f>
        <v>82623.600000000006</v>
      </c>
      <c r="N203" s="35"/>
      <c r="O203" s="35"/>
    </row>
    <row r="204" spans="1:15" ht="84">
      <c r="A204" s="31" t="s">
        <v>13060</v>
      </c>
      <c r="B204" s="32">
        <v>249</v>
      </c>
      <c r="C204" s="32"/>
      <c r="D204" s="32"/>
      <c r="E204" s="32"/>
      <c r="F204" s="33" t="s">
        <v>13061</v>
      </c>
      <c r="G204" s="33"/>
      <c r="H204" s="33"/>
      <c r="I204" s="33"/>
      <c r="J204" s="34" t="s">
        <v>12696</v>
      </c>
      <c r="K204" s="34" t="s">
        <v>12755</v>
      </c>
      <c r="L204" s="34" t="s">
        <v>12825</v>
      </c>
      <c r="M204" s="35">
        <f>102660.21</f>
        <v>102660.21</v>
      </c>
      <c r="N204" s="35"/>
      <c r="O204" s="35"/>
    </row>
    <row r="205" spans="1:15" ht="48">
      <c r="A205" s="31" t="s">
        <v>13062</v>
      </c>
      <c r="B205" s="32">
        <v>165</v>
      </c>
      <c r="C205" s="32"/>
      <c r="D205" s="32"/>
      <c r="E205" s="32"/>
      <c r="F205" s="33" t="s">
        <v>13063</v>
      </c>
      <c r="G205" s="33"/>
      <c r="H205" s="33"/>
      <c r="I205" s="33"/>
      <c r="J205" s="34" t="s">
        <v>12696</v>
      </c>
      <c r="K205" s="34" t="s">
        <v>12824</v>
      </c>
      <c r="L205" s="34" t="s">
        <v>12825</v>
      </c>
      <c r="M205" s="35">
        <f>77878.35</f>
        <v>77878.350000000006</v>
      </c>
      <c r="N205" s="35"/>
      <c r="O205" s="35"/>
    </row>
    <row r="206" spans="1:15" ht="84">
      <c r="A206" s="31" t="s">
        <v>13064</v>
      </c>
      <c r="B206" s="32">
        <v>482</v>
      </c>
      <c r="C206" s="32"/>
      <c r="D206" s="32"/>
      <c r="E206" s="32"/>
      <c r="F206" s="33" t="s">
        <v>13065</v>
      </c>
      <c r="G206" s="33"/>
      <c r="H206" s="33"/>
      <c r="I206" s="33"/>
      <c r="J206" s="34" t="s">
        <v>12696</v>
      </c>
      <c r="K206" s="34" t="s">
        <v>12755</v>
      </c>
      <c r="L206" s="34" t="s">
        <v>12744</v>
      </c>
      <c r="M206" s="35">
        <f>205674.22</f>
        <v>205674.22</v>
      </c>
      <c r="N206" s="35"/>
      <c r="O206" s="35"/>
    </row>
    <row r="207" spans="1:15" ht="48">
      <c r="A207" s="31" t="s">
        <v>13066</v>
      </c>
      <c r="B207" s="32">
        <v>156</v>
      </c>
      <c r="C207" s="32"/>
      <c r="D207" s="32"/>
      <c r="E207" s="32"/>
      <c r="F207" s="33" t="s">
        <v>13067</v>
      </c>
      <c r="G207" s="33"/>
      <c r="H207" s="33"/>
      <c r="I207" s="33"/>
      <c r="J207" s="34" t="s">
        <v>12696</v>
      </c>
      <c r="K207" s="34" t="s">
        <v>12824</v>
      </c>
      <c r="L207" s="34" t="s">
        <v>12825</v>
      </c>
      <c r="M207" s="35">
        <f>66805.44</f>
        <v>66805.440000000002</v>
      </c>
      <c r="N207" s="35"/>
      <c r="O207" s="35"/>
    </row>
    <row r="208" spans="1:15" ht="48">
      <c r="A208" s="31" t="s">
        <v>8384</v>
      </c>
      <c r="B208" s="32">
        <v>515</v>
      </c>
      <c r="C208" s="32"/>
      <c r="D208" s="32"/>
      <c r="E208" s="32"/>
      <c r="F208" s="33" t="s">
        <v>13068</v>
      </c>
      <c r="G208" s="33"/>
      <c r="H208" s="33"/>
      <c r="I208" s="33"/>
      <c r="J208" s="34" t="s">
        <v>12696</v>
      </c>
      <c r="K208" s="34" t="s">
        <v>12824</v>
      </c>
      <c r="L208" s="34" t="s">
        <v>12744</v>
      </c>
      <c r="M208" s="35">
        <f>240257.8</f>
        <v>240257.8</v>
      </c>
      <c r="N208" s="35"/>
      <c r="O208" s="35"/>
    </row>
    <row r="209" spans="1:15" ht="48">
      <c r="A209" s="31" t="s">
        <v>13069</v>
      </c>
      <c r="B209" s="36">
        <v>579</v>
      </c>
      <c r="C209" s="36"/>
      <c r="D209" s="36"/>
      <c r="E209" s="36"/>
      <c r="F209" s="37" t="s">
        <v>13070</v>
      </c>
      <c r="G209" s="37"/>
      <c r="H209" s="37"/>
      <c r="I209" s="37"/>
      <c r="J209" s="38" t="s">
        <v>12696</v>
      </c>
      <c r="K209" s="34" t="s">
        <v>12824</v>
      </c>
      <c r="L209" s="34" t="s">
        <v>12744</v>
      </c>
      <c r="M209" s="39">
        <f>257851.86</f>
        <v>257851.86</v>
      </c>
      <c r="N209" s="39"/>
      <c r="O209" s="39"/>
    </row>
    <row r="210" spans="1:15" ht="48">
      <c r="A210" s="31" t="s">
        <v>13071</v>
      </c>
      <c r="B210" s="36">
        <v>63</v>
      </c>
      <c r="C210" s="36"/>
      <c r="D210" s="36"/>
      <c r="E210" s="36"/>
      <c r="F210" s="37" t="s">
        <v>13072</v>
      </c>
      <c r="G210" s="37"/>
      <c r="H210" s="37"/>
      <c r="I210" s="37"/>
      <c r="J210" s="38" t="s">
        <v>12696</v>
      </c>
      <c r="K210" s="34" t="s">
        <v>12824</v>
      </c>
      <c r="L210" s="34" t="s">
        <v>12744</v>
      </c>
      <c r="M210" s="39">
        <f>30049.11</f>
        <v>30049.11</v>
      </c>
      <c r="N210" s="39"/>
      <c r="O210" s="39"/>
    </row>
    <row r="211" spans="1:15" ht="96">
      <c r="A211" s="31" t="s">
        <v>13073</v>
      </c>
      <c r="B211" s="32">
        <v>267</v>
      </c>
      <c r="C211" s="32"/>
      <c r="D211" s="32"/>
      <c r="E211" s="32"/>
      <c r="F211" s="33" t="s">
        <v>13074</v>
      </c>
      <c r="G211" s="33"/>
      <c r="H211" s="33"/>
      <c r="I211" s="33"/>
      <c r="J211" s="34" t="s">
        <v>12696</v>
      </c>
      <c r="K211" s="34" t="s">
        <v>12886</v>
      </c>
      <c r="L211" s="34" t="s">
        <v>12825</v>
      </c>
      <c r="M211" s="35">
        <f>97171.98</f>
        <v>97171.98</v>
      </c>
      <c r="N211" s="35"/>
      <c r="O211" s="35"/>
    </row>
    <row r="212" spans="1:15" ht="48">
      <c r="A212" s="31" t="s">
        <v>13075</v>
      </c>
      <c r="B212" s="32">
        <v>1584</v>
      </c>
      <c r="C212" s="32"/>
      <c r="D212" s="32"/>
      <c r="E212" s="32"/>
      <c r="F212" s="33" t="s">
        <v>13076</v>
      </c>
      <c r="G212" s="33"/>
      <c r="H212" s="33"/>
      <c r="I212" s="33"/>
      <c r="J212" s="34" t="s">
        <v>12696</v>
      </c>
      <c r="K212" s="34" t="s">
        <v>12833</v>
      </c>
      <c r="L212" s="34" t="s">
        <v>12744</v>
      </c>
      <c r="M212" s="35">
        <f>572140.8</f>
        <v>572140.80000000005</v>
      </c>
      <c r="N212" s="35"/>
      <c r="O212" s="35"/>
    </row>
    <row r="213" spans="1:15" ht="84">
      <c r="A213" s="31" t="s">
        <v>13077</v>
      </c>
      <c r="B213" s="32">
        <v>112</v>
      </c>
      <c r="C213" s="32"/>
      <c r="D213" s="32"/>
      <c r="E213" s="32"/>
      <c r="F213" s="33" t="s">
        <v>13078</v>
      </c>
      <c r="G213" s="33"/>
      <c r="H213" s="33"/>
      <c r="I213" s="33"/>
      <c r="J213" s="34" t="s">
        <v>12696</v>
      </c>
      <c r="K213" s="34" t="s">
        <v>12755</v>
      </c>
      <c r="L213" s="34" t="s">
        <v>12825</v>
      </c>
      <c r="M213" s="35">
        <f>46176.48</f>
        <v>46176.480000000003</v>
      </c>
      <c r="N213" s="35"/>
      <c r="O213" s="35"/>
    </row>
    <row r="214" spans="1:15" ht="48">
      <c r="A214" s="31" t="s">
        <v>13079</v>
      </c>
      <c r="B214" s="32">
        <v>110</v>
      </c>
      <c r="C214" s="32"/>
      <c r="D214" s="32"/>
      <c r="E214" s="32"/>
      <c r="F214" s="33" t="s">
        <v>13080</v>
      </c>
      <c r="G214" s="33"/>
      <c r="H214" s="33"/>
      <c r="I214" s="33"/>
      <c r="J214" s="34" t="s">
        <v>12696</v>
      </c>
      <c r="K214" s="34" t="s">
        <v>12824</v>
      </c>
      <c r="L214" s="34" t="s">
        <v>12744</v>
      </c>
      <c r="M214" s="35">
        <f>39124.8</f>
        <v>39124.800000000003</v>
      </c>
      <c r="N214" s="35"/>
      <c r="O214" s="35"/>
    </row>
    <row r="215" spans="1:15" ht="36">
      <c r="A215" s="31" t="s">
        <v>13081</v>
      </c>
      <c r="B215" s="32">
        <v>307</v>
      </c>
      <c r="C215" s="32"/>
      <c r="D215" s="32"/>
      <c r="E215" s="32"/>
      <c r="F215" s="33" t="s">
        <v>13082</v>
      </c>
      <c r="G215" s="33"/>
      <c r="H215" s="33"/>
      <c r="I215" s="33"/>
      <c r="J215" s="34" t="s">
        <v>12696</v>
      </c>
      <c r="K215" s="34" t="s">
        <v>12812</v>
      </c>
      <c r="L215" s="34" t="s">
        <v>12825</v>
      </c>
      <c r="M215" s="35">
        <f>105036.98</f>
        <v>105036.98</v>
      </c>
      <c r="N215" s="35"/>
      <c r="O215" s="35"/>
    </row>
    <row r="216" spans="1:15" ht="96">
      <c r="A216" s="31" t="s">
        <v>13083</v>
      </c>
      <c r="B216" s="32">
        <v>118</v>
      </c>
      <c r="C216" s="32"/>
      <c r="D216" s="32"/>
      <c r="E216" s="32"/>
      <c r="F216" s="33" t="s">
        <v>13084</v>
      </c>
      <c r="G216" s="33"/>
      <c r="H216" s="33"/>
      <c r="I216" s="33"/>
      <c r="J216" s="34" t="s">
        <v>12696</v>
      </c>
      <c r="K216" s="34" t="s">
        <v>12886</v>
      </c>
      <c r="L216" s="34" t="s">
        <v>12744</v>
      </c>
      <c r="M216" s="35">
        <f>49054.96</f>
        <v>49054.96</v>
      </c>
      <c r="N216" s="35"/>
      <c r="O216" s="35"/>
    </row>
    <row r="217" spans="1:15" ht="48">
      <c r="A217" s="31" t="s">
        <v>13085</v>
      </c>
      <c r="B217" s="32">
        <v>96</v>
      </c>
      <c r="C217" s="32"/>
      <c r="D217" s="32"/>
      <c r="E217" s="32"/>
      <c r="F217" s="33" t="s">
        <v>13086</v>
      </c>
      <c r="G217" s="33"/>
      <c r="H217" s="33"/>
      <c r="I217" s="33"/>
      <c r="J217" s="34" t="s">
        <v>12696</v>
      </c>
      <c r="K217" s="34" t="s">
        <v>12824</v>
      </c>
      <c r="L217" s="34" t="s">
        <v>12744</v>
      </c>
      <c r="M217" s="35">
        <f>41046.72</f>
        <v>41046.720000000001</v>
      </c>
      <c r="N217" s="35"/>
      <c r="O217" s="35"/>
    </row>
    <row r="218" spans="1:15" ht="96">
      <c r="A218" s="31" t="s">
        <v>13087</v>
      </c>
      <c r="B218" s="32">
        <v>182</v>
      </c>
      <c r="C218" s="32"/>
      <c r="D218" s="32"/>
      <c r="E218" s="32"/>
      <c r="F218" s="33" t="s">
        <v>13088</v>
      </c>
      <c r="G218" s="33"/>
      <c r="H218" s="33"/>
      <c r="I218" s="33"/>
      <c r="J218" s="34" t="s">
        <v>12696</v>
      </c>
      <c r="K218" s="34" t="s">
        <v>12886</v>
      </c>
      <c r="L218" s="34" t="s">
        <v>12825</v>
      </c>
      <c r="M218" s="35">
        <f>80809.26</f>
        <v>80809.259999999995</v>
      </c>
      <c r="N218" s="35"/>
      <c r="O218" s="35"/>
    </row>
    <row r="219" spans="1:15" ht="48">
      <c r="A219" s="31" t="s">
        <v>13089</v>
      </c>
      <c r="B219" s="32">
        <v>397</v>
      </c>
      <c r="C219" s="32"/>
      <c r="D219" s="32"/>
      <c r="E219" s="32"/>
      <c r="F219" s="33" t="s">
        <v>13090</v>
      </c>
      <c r="G219" s="33"/>
      <c r="H219" s="33"/>
      <c r="I219" s="33"/>
      <c r="J219" s="34" t="s">
        <v>12696</v>
      </c>
      <c r="K219" s="34" t="s">
        <v>12824</v>
      </c>
      <c r="L219" s="34" t="s">
        <v>12825</v>
      </c>
      <c r="M219" s="35">
        <f>143293.18</f>
        <v>143293.18</v>
      </c>
      <c r="N219" s="35"/>
      <c r="O219" s="35"/>
    </row>
    <row r="220" spans="1:15" ht="84">
      <c r="A220" s="31" t="s">
        <v>13091</v>
      </c>
      <c r="B220" s="32">
        <v>471</v>
      </c>
      <c r="C220" s="32"/>
      <c r="D220" s="32"/>
      <c r="E220" s="32"/>
      <c r="F220" s="33" t="s">
        <v>13092</v>
      </c>
      <c r="G220" s="33"/>
      <c r="H220" s="33"/>
      <c r="I220" s="33"/>
      <c r="J220" s="34" t="s">
        <v>12696</v>
      </c>
      <c r="K220" s="34" t="s">
        <v>12755</v>
      </c>
      <c r="L220" s="34" t="s">
        <v>12744</v>
      </c>
      <c r="M220" s="35">
        <f>194188.59</f>
        <v>194188.59</v>
      </c>
      <c r="N220" s="35"/>
      <c r="O220" s="35"/>
    </row>
    <row r="221" spans="1:15" ht="84">
      <c r="A221" s="31" t="s">
        <v>13093</v>
      </c>
      <c r="B221" s="32">
        <v>91</v>
      </c>
      <c r="C221" s="32"/>
      <c r="D221" s="32"/>
      <c r="E221" s="32"/>
      <c r="F221" s="33" t="s">
        <v>13094</v>
      </c>
      <c r="G221" s="33"/>
      <c r="H221" s="33"/>
      <c r="I221" s="33"/>
      <c r="J221" s="34" t="s">
        <v>12696</v>
      </c>
      <c r="K221" s="34" t="s">
        <v>12755</v>
      </c>
      <c r="L221" s="34" t="s">
        <v>12825</v>
      </c>
      <c r="M221" s="35">
        <f>42840.98</f>
        <v>42840.98</v>
      </c>
      <c r="N221" s="35"/>
      <c r="O221" s="35"/>
    </row>
    <row r="222" spans="1:15" ht="48">
      <c r="A222" s="31" t="s">
        <v>13095</v>
      </c>
      <c r="B222" s="32">
        <v>393</v>
      </c>
      <c r="C222" s="32"/>
      <c r="D222" s="32"/>
      <c r="E222" s="32"/>
      <c r="F222" s="33" t="s">
        <v>13096</v>
      </c>
      <c r="G222" s="33"/>
      <c r="H222" s="33"/>
      <c r="I222" s="33"/>
      <c r="J222" s="34" t="s">
        <v>12696</v>
      </c>
      <c r="K222" s="34" t="s">
        <v>13097</v>
      </c>
      <c r="L222" s="34" t="s">
        <v>12744</v>
      </c>
      <c r="M222" s="35">
        <f>1284889.92</f>
        <v>1284889.92</v>
      </c>
      <c r="N222" s="35"/>
      <c r="O222" s="35"/>
    </row>
    <row r="223" spans="1:15" ht="84">
      <c r="A223" s="31" t="s">
        <v>13098</v>
      </c>
      <c r="B223" s="32">
        <v>165</v>
      </c>
      <c r="C223" s="32"/>
      <c r="D223" s="32"/>
      <c r="E223" s="32"/>
      <c r="F223" s="33" t="s">
        <v>13099</v>
      </c>
      <c r="G223" s="33"/>
      <c r="H223" s="33"/>
      <c r="I223" s="33"/>
      <c r="J223" s="34" t="s">
        <v>12696</v>
      </c>
      <c r="K223" s="34" t="s">
        <v>12755</v>
      </c>
      <c r="L223" s="34" t="s">
        <v>12744</v>
      </c>
      <c r="M223" s="35">
        <f>68027.85</f>
        <v>68027.850000000006</v>
      </c>
      <c r="N223" s="35"/>
      <c r="O223" s="35"/>
    </row>
    <row r="224" spans="1:15" ht="36">
      <c r="A224" s="31" t="s">
        <v>13100</v>
      </c>
      <c r="B224" s="32">
        <v>53.7</v>
      </c>
      <c r="C224" s="32"/>
      <c r="D224" s="32"/>
      <c r="E224" s="32"/>
      <c r="F224" s="33" t="s">
        <v>13101</v>
      </c>
      <c r="G224" s="33"/>
      <c r="H224" s="33"/>
      <c r="I224" s="33"/>
      <c r="J224" s="34" t="s">
        <v>12696</v>
      </c>
      <c r="K224" s="34" t="s">
        <v>12721</v>
      </c>
      <c r="L224" s="34" t="s">
        <v>12825</v>
      </c>
      <c r="M224" s="35">
        <f>13852.62</f>
        <v>13852.62</v>
      </c>
      <c r="N224" s="35"/>
      <c r="O224" s="35"/>
    </row>
    <row r="225" spans="1:15" ht="36">
      <c r="A225" s="31" t="s">
        <v>13102</v>
      </c>
      <c r="B225" s="32">
        <v>27.2</v>
      </c>
      <c r="C225" s="32"/>
      <c r="D225" s="32"/>
      <c r="E225" s="32"/>
      <c r="F225" s="33" t="s">
        <v>13103</v>
      </c>
      <c r="G225" s="33"/>
      <c r="H225" s="33"/>
      <c r="I225" s="33"/>
      <c r="J225" s="34" t="s">
        <v>12696</v>
      </c>
      <c r="K225" s="34" t="s">
        <v>12721</v>
      </c>
      <c r="L225" s="34" t="s">
        <v>12825</v>
      </c>
      <c r="M225" s="35">
        <f>6977.62</f>
        <v>6977.62</v>
      </c>
      <c r="N225" s="35"/>
      <c r="O225" s="35"/>
    </row>
    <row r="226" spans="1:15" ht="48">
      <c r="A226" s="31" t="s">
        <v>13104</v>
      </c>
      <c r="B226" s="36">
        <v>255</v>
      </c>
      <c r="C226" s="36"/>
      <c r="D226" s="36"/>
      <c r="E226" s="36"/>
      <c r="F226" s="37" t="s">
        <v>13105</v>
      </c>
      <c r="G226" s="37"/>
      <c r="H226" s="37"/>
      <c r="I226" s="37"/>
      <c r="J226" s="34" t="s">
        <v>12696</v>
      </c>
      <c r="K226" s="38" t="s">
        <v>12824</v>
      </c>
      <c r="L226" s="38" t="s">
        <v>12744</v>
      </c>
      <c r="M226" s="39">
        <f>120133.05</f>
        <v>120133.05</v>
      </c>
      <c r="N226" s="39"/>
      <c r="O226" s="39"/>
    </row>
    <row r="227" spans="1:15" ht="84">
      <c r="A227" s="31" t="s">
        <v>13106</v>
      </c>
      <c r="B227" s="32">
        <v>258</v>
      </c>
      <c r="C227" s="32"/>
      <c r="D227" s="32"/>
      <c r="E227" s="32"/>
      <c r="F227" s="33" t="s">
        <v>13107</v>
      </c>
      <c r="G227" s="33"/>
      <c r="H227" s="33"/>
      <c r="I227" s="33"/>
      <c r="J227" s="34" t="s">
        <v>12696</v>
      </c>
      <c r="K227" s="34" t="s">
        <v>12755</v>
      </c>
      <c r="L227" s="34" t="s">
        <v>13039</v>
      </c>
      <c r="M227" s="35">
        <f>92769.06</f>
        <v>92769.06</v>
      </c>
      <c r="N227" s="35"/>
      <c r="O227" s="35"/>
    </row>
    <row r="228" spans="1:15" ht="36">
      <c r="A228" s="31" t="s">
        <v>13108</v>
      </c>
      <c r="B228" s="32">
        <v>46.1</v>
      </c>
      <c r="C228" s="32"/>
      <c r="D228" s="32"/>
      <c r="E228" s="32"/>
      <c r="F228" s="33" t="s">
        <v>13109</v>
      </c>
      <c r="G228" s="33"/>
      <c r="H228" s="33"/>
      <c r="I228" s="33"/>
      <c r="J228" s="34" t="s">
        <v>12696</v>
      </c>
      <c r="K228" s="34" t="s">
        <v>12721</v>
      </c>
      <c r="L228" s="34" t="s">
        <v>12825</v>
      </c>
      <c r="M228" s="35">
        <f>19769.99</f>
        <v>19769.990000000002</v>
      </c>
      <c r="N228" s="35"/>
      <c r="O228" s="35"/>
    </row>
    <row r="229" spans="1:15" ht="84">
      <c r="A229" s="31" t="s">
        <v>13110</v>
      </c>
      <c r="B229" s="32">
        <v>304</v>
      </c>
      <c r="C229" s="32"/>
      <c r="D229" s="32"/>
      <c r="E229" s="32"/>
      <c r="F229" s="33" t="s">
        <v>13111</v>
      </c>
      <c r="G229" s="33"/>
      <c r="H229" s="33"/>
      <c r="I229" s="33"/>
      <c r="J229" s="34" t="s">
        <v>12696</v>
      </c>
      <c r="K229" s="34" t="s">
        <v>13112</v>
      </c>
      <c r="L229" s="34" t="s">
        <v>12825</v>
      </c>
      <c r="M229" s="35">
        <f>133872.48</f>
        <v>133872.48000000001</v>
      </c>
      <c r="N229" s="35"/>
      <c r="O229" s="35"/>
    </row>
    <row r="230" spans="1:15" ht="84">
      <c r="A230" s="31" t="s">
        <v>13113</v>
      </c>
      <c r="B230" s="32">
        <v>70</v>
      </c>
      <c r="C230" s="32"/>
      <c r="D230" s="32"/>
      <c r="E230" s="32"/>
      <c r="F230" s="33" t="s">
        <v>13114</v>
      </c>
      <c r="G230" s="33"/>
      <c r="H230" s="33"/>
      <c r="I230" s="33"/>
      <c r="J230" s="34" t="s">
        <v>12696</v>
      </c>
      <c r="K230" s="34" t="s">
        <v>13112</v>
      </c>
      <c r="L230" s="34" t="s">
        <v>12744</v>
      </c>
      <c r="M230" s="35">
        <f>32656.4</f>
        <v>32656.400000000001</v>
      </c>
      <c r="N230" s="35"/>
      <c r="O230" s="35"/>
    </row>
    <row r="231" spans="1:15" ht="48">
      <c r="A231" s="31" t="s">
        <v>13115</v>
      </c>
      <c r="B231" s="32">
        <v>519</v>
      </c>
      <c r="C231" s="32"/>
      <c r="D231" s="32"/>
      <c r="E231" s="32"/>
      <c r="F231" s="33" t="s">
        <v>13116</v>
      </c>
      <c r="G231" s="33"/>
      <c r="H231" s="33"/>
      <c r="I231" s="33"/>
      <c r="J231" s="34" t="s">
        <v>12696</v>
      </c>
      <c r="K231" s="34" t="s">
        <v>12824</v>
      </c>
      <c r="L231" s="34" t="s">
        <v>12825</v>
      </c>
      <c r="M231" s="35">
        <f>238490.88</f>
        <v>238490.88</v>
      </c>
      <c r="N231" s="35"/>
      <c r="O231" s="35"/>
    </row>
    <row r="232" spans="1:15" ht="84">
      <c r="A232" s="31" t="s">
        <v>13117</v>
      </c>
      <c r="B232" s="32">
        <v>188</v>
      </c>
      <c r="C232" s="32"/>
      <c r="D232" s="32"/>
      <c r="E232" s="32"/>
      <c r="F232" s="33" t="s">
        <v>13118</v>
      </c>
      <c r="G232" s="33"/>
      <c r="H232" s="33"/>
      <c r="I232" s="33"/>
      <c r="J232" s="34" t="s">
        <v>12696</v>
      </c>
      <c r="K232" s="34" t="s">
        <v>12755</v>
      </c>
      <c r="L232" s="34" t="s">
        <v>12825</v>
      </c>
      <c r="M232" s="35">
        <f>77510.52</f>
        <v>77510.52</v>
      </c>
      <c r="N232" s="35"/>
      <c r="O232" s="35"/>
    </row>
    <row r="233" spans="1:15" ht="36">
      <c r="A233" s="31" t="s">
        <v>13119</v>
      </c>
      <c r="B233" s="32">
        <v>37.1</v>
      </c>
      <c r="C233" s="32"/>
      <c r="D233" s="32"/>
      <c r="E233" s="32"/>
      <c r="F233" s="33" t="s">
        <v>13120</v>
      </c>
      <c r="G233" s="33"/>
      <c r="H233" s="33"/>
      <c r="I233" s="33"/>
      <c r="J233" s="34" t="s">
        <v>12696</v>
      </c>
      <c r="K233" s="34" t="s">
        <v>12721</v>
      </c>
      <c r="L233" s="34" t="s">
        <v>12751</v>
      </c>
      <c r="M233" s="35">
        <f>16576.65</f>
        <v>16576.650000000001</v>
      </c>
      <c r="N233" s="35"/>
      <c r="O233" s="35"/>
    </row>
    <row r="234" spans="1:15" ht="48">
      <c r="A234" s="31" t="s">
        <v>13121</v>
      </c>
      <c r="B234" s="32">
        <v>173</v>
      </c>
      <c r="C234" s="32"/>
      <c r="D234" s="32"/>
      <c r="E234" s="32"/>
      <c r="F234" s="33" t="s">
        <v>13122</v>
      </c>
      <c r="G234" s="33"/>
      <c r="H234" s="33"/>
      <c r="I234" s="33"/>
      <c r="J234" s="34" t="s">
        <v>12696</v>
      </c>
      <c r="K234" s="34" t="s">
        <v>12824</v>
      </c>
      <c r="L234" s="34" t="s">
        <v>12744</v>
      </c>
      <c r="M234" s="35">
        <f>65464.93</f>
        <v>65464.93</v>
      </c>
      <c r="N234" s="35"/>
      <c r="O234" s="35"/>
    </row>
    <row r="235" spans="1:15" ht="48">
      <c r="A235" s="31" t="s">
        <v>13123</v>
      </c>
      <c r="B235" s="32">
        <v>120</v>
      </c>
      <c r="C235" s="32"/>
      <c r="D235" s="32"/>
      <c r="E235" s="32"/>
      <c r="F235" s="33" t="s">
        <v>13124</v>
      </c>
      <c r="G235" s="33"/>
      <c r="H235" s="33"/>
      <c r="I235" s="33"/>
      <c r="J235" s="34" t="s">
        <v>12696</v>
      </c>
      <c r="K235" s="34" t="s">
        <v>12824</v>
      </c>
      <c r="L235" s="34" t="s">
        <v>12744</v>
      </c>
      <c r="M235" s="35">
        <f>53145.6</f>
        <v>53145.599999999999</v>
      </c>
      <c r="N235" s="35"/>
      <c r="O235" s="35"/>
    </row>
    <row r="236" spans="1:15" ht="48">
      <c r="A236" s="31" t="s">
        <v>13125</v>
      </c>
      <c r="B236" s="32">
        <v>303.39999999999998</v>
      </c>
      <c r="C236" s="32"/>
      <c r="D236" s="32"/>
      <c r="E236" s="32"/>
      <c r="F236" s="33" t="s">
        <v>13126</v>
      </c>
      <c r="G236" s="33"/>
      <c r="H236" s="33"/>
      <c r="I236" s="33"/>
      <c r="J236" s="34" t="s">
        <v>12696</v>
      </c>
      <c r="K236" s="34" t="s">
        <v>12824</v>
      </c>
      <c r="L236" s="34" t="s">
        <v>12825</v>
      </c>
      <c r="M236" s="35">
        <f>125471.07</f>
        <v>125471.07</v>
      </c>
      <c r="N236" s="35"/>
      <c r="O236" s="35"/>
    </row>
    <row r="237" spans="1:15" ht="84">
      <c r="A237" s="31" t="s">
        <v>13127</v>
      </c>
      <c r="B237" s="32">
        <v>139</v>
      </c>
      <c r="C237" s="32"/>
      <c r="D237" s="32"/>
      <c r="E237" s="32"/>
      <c r="F237" s="33" t="s">
        <v>13128</v>
      </c>
      <c r="G237" s="33"/>
      <c r="H237" s="33"/>
      <c r="I237" s="33"/>
      <c r="J237" s="34" t="s">
        <v>12696</v>
      </c>
      <c r="K237" s="34" t="s">
        <v>12755</v>
      </c>
      <c r="L237" s="34" t="s">
        <v>12825</v>
      </c>
      <c r="M237" s="35">
        <f>61560.32</f>
        <v>61560.32</v>
      </c>
      <c r="N237" s="35"/>
      <c r="O237" s="35"/>
    </row>
    <row r="238" spans="1:15" ht="48">
      <c r="A238" s="31" t="s">
        <v>13129</v>
      </c>
      <c r="B238" s="36">
        <v>86.1</v>
      </c>
      <c r="C238" s="36"/>
      <c r="D238" s="36"/>
      <c r="E238" s="36"/>
      <c r="F238" s="37" t="s">
        <v>13130</v>
      </c>
      <c r="G238" s="37"/>
      <c r="H238" s="37"/>
      <c r="I238" s="37"/>
      <c r="J238" s="34" t="s">
        <v>12696</v>
      </c>
      <c r="K238" s="38" t="s">
        <v>12824</v>
      </c>
      <c r="L238" s="38" t="s">
        <v>12744</v>
      </c>
      <c r="M238" s="39">
        <f>40546.21</f>
        <v>40546.21</v>
      </c>
      <c r="N238" s="39"/>
      <c r="O238" s="39"/>
    </row>
    <row r="239" spans="1:15" ht="48">
      <c r="A239" s="31" t="s">
        <v>13131</v>
      </c>
      <c r="B239" s="32">
        <v>139</v>
      </c>
      <c r="C239" s="32"/>
      <c r="D239" s="32"/>
      <c r="E239" s="32"/>
      <c r="F239" s="33" t="s">
        <v>13132</v>
      </c>
      <c r="G239" s="33"/>
      <c r="H239" s="33"/>
      <c r="I239" s="33"/>
      <c r="J239" s="34" t="s">
        <v>12696</v>
      </c>
      <c r="K239" s="38" t="s">
        <v>12824</v>
      </c>
      <c r="L239" s="34" t="s">
        <v>12825</v>
      </c>
      <c r="M239" s="35">
        <f>49075.34</f>
        <v>49075.34</v>
      </c>
      <c r="N239" s="35"/>
      <c r="O239" s="35"/>
    </row>
    <row r="240" spans="1:15" ht="36">
      <c r="A240" s="31" t="s">
        <v>2153</v>
      </c>
      <c r="B240" s="32">
        <v>51</v>
      </c>
      <c r="C240" s="32"/>
      <c r="D240" s="32"/>
      <c r="E240" s="32"/>
      <c r="F240" s="33" t="s">
        <v>13133</v>
      </c>
      <c r="G240" s="33"/>
      <c r="H240" s="33"/>
      <c r="I240" s="33"/>
      <c r="J240" s="34" t="s">
        <v>12696</v>
      </c>
      <c r="K240" s="34" t="s">
        <v>12721</v>
      </c>
      <c r="L240" s="34" t="s">
        <v>12825</v>
      </c>
      <c r="M240" s="35">
        <f>6698.19</f>
        <v>6698.19</v>
      </c>
      <c r="N240" s="35"/>
      <c r="O240" s="35"/>
    </row>
    <row r="241" spans="1:15" ht="48">
      <c r="A241" s="31" t="s">
        <v>13134</v>
      </c>
      <c r="B241" s="32">
        <v>24</v>
      </c>
      <c r="C241" s="32"/>
      <c r="D241" s="32"/>
      <c r="E241" s="32"/>
      <c r="F241" s="33" t="s">
        <v>13135</v>
      </c>
      <c r="G241" s="33"/>
      <c r="H241" s="33"/>
      <c r="I241" s="33"/>
      <c r="J241" s="34" t="s">
        <v>12696</v>
      </c>
      <c r="K241" s="34" t="s">
        <v>12924</v>
      </c>
      <c r="L241" s="34" t="s">
        <v>12744</v>
      </c>
      <c r="M241" s="35">
        <f>3145.92</f>
        <v>3145.92</v>
      </c>
      <c r="N241" s="35"/>
      <c r="O241" s="35"/>
    </row>
    <row r="242" spans="1:15" ht="48">
      <c r="A242" s="31" t="s">
        <v>13136</v>
      </c>
      <c r="B242" s="32">
        <v>22</v>
      </c>
      <c r="C242" s="32"/>
      <c r="D242" s="32"/>
      <c r="E242" s="32"/>
      <c r="F242" s="33" t="s">
        <v>13137</v>
      </c>
      <c r="G242" s="33"/>
      <c r="H242" s="33"/>
      <c r="I242" s="33"/>
      <c r="J242" s="34" t="s">
        <v>12696</v>
      </c>
      <c r="K242" s="34" t="s">
        <v>12824</v>
      </c>
      <c r="L242" s="34" t="s">
        <v>12825</v>
      </c>
      <c r="M242" s="35">
        <f>8287.18</f>
        <v>8287.18</v>
      </c>
      <c r="N242" s="35"/>
      <c r="O242" s="35"/>
    </row>
    <row r="243" spans="1:15" ht="84">
      <c r="A243" s="31" t="s">
        <v>13138</v>
      </c>
      <c r="B243" s="32">
        <v>182</v>
      </c>
      <c r="C243" s="32"/>
      <c r="D243" s="32"/>
      <c r="E243" s="32"/>
      <c r="F243" s="33" t="s">
        <v>13139</v>
      </c>
      <c r="G243" s="33"/>
      <c r="H243" s="33"/>
      <c r="I243" s="33"/>
      <c r="J243" s="34" t="s">
        <v>12696</v>
      </c>
      <c r="K243" s="34" t="s">
        <v>12755</v>
      </c>
      <c r="L243" s="34" t="s">
        <v>12744</v>
      </c>
      <c r="M243" s="35">
        <f>85403.5</f>
        <v>85403.5</v>
      </c>
      <c r="N243" s="35"/>
      <c r="O243" s="35"/>
    </row>
    <row r="244" spans="1:15" ht="48">
      <c r="A244" s="31" t="s">
        <v>13140</v>
      </c>
      <c r="B244" s="32">
        <v>225.8</v>
      </c>
      <c r="C244" s="32"/>
      <c r="D244" s="32"/>
      <c r="E244" s="32"/>
      <c r="F244" s="33" t="s">
        <v>13141</v>
      </c>
      <c r="G244" s="33"/>
      <c r="H244" s="33"/>
      <c r="I244" s="33"/>
      <c r="J244" s="34" t="s">
        <v>12696</v>
      </c>
      <c r="K244" s="34" t="s">
        <v>12824</v>
      </c>
      <c r="L244" s="34" t="s">
        <v>12825</v>
      </c>
      <c r="M244" s="35">
        <f>82394.42</f>
        <v>82394.42</v>
      </c>
      <c r="N244" s="35"/>
      <c r="O244" s="35"/>
    </row>
    <row r="245" spans="1:15" ht="48">
      <c r="A245" s="31" t="s">
        <v>13142</v>
      </c>
      <c r="B245" s="32">
        <v>462</v>
      </c>
      <c r="C245" s="32"/>
      <c r="D245" s="32"/>
      <c r="E245" s="32"/>
      <c r="F245" s="33" t="s">
        <v>13143</v>
      </c>
      <c r="G245" s="33"/>
      <c r="H245" s="33"/>
      <c r="I245" s="33"/>
      <c r="J245" s="34" t="s">
        <v>12696</v>
      </c>
      <c r="K245" s="34" t="s">
        <v>12824</v>
      </c>
      <c r="L245" s="34" t="s">
        <v>12744</v>
      </c>
      <c r="M245" s="35">
        <f>205012.5</f>
        <v>205012.5</v>
      </c>
      <c r="N245" s="35"/>
      <c r="O245" s="35"/>
    </row>
    <row r="246" spans="1:15" ht="84">
      <c r="A246" s="31" t="s">
        <v>13144</v>
      </c>
      <c r="B246" s="32">
        <v>61.4</v>
      </c>
      <c r="C246" s="32"/>
      <c r="D246" s="32"/>
      <c r="E246" s="32"/>
      <c r="F246" s="33" t="s">
        <v>13145</v>
      </c>
      <c r="G246" s="33"/>
      <c r="H246" s="33"/>
      <c r="I246" s="33"/>
      <c r="J246" s="34" t="s">
        <v>12696</v>
      </c>
      <c r="K246" s="34" t="s">
        <v>12755</v>
      </c>
      <c r="L246" s="34" t="s">
        <v>12744</v>
      </c>
      <c r="M246" s="35">
        <f>28948.26</f>
        <v>28948.26</v>
      </c>
      <c r="N246" s="35"/>
      <c r="O246" s="35"/>
    </row>
    <row r="247" spans="1:15" ht="48">
      <c r="A247" s="31" t="s">
        <v>13146</v>
      </c>
      <c r="B247" s="32">
        <v>141</v>
      </c>
      <c r="C247" s="32"/>
      <c r="D247" s="32"/>
      <c r="E247" s="32"/>
      <c r="F247" s="33" t="s">
        <v>13147</v>
      </c>
      <c r="G247" s="33"/>
      <c r="H247" s="33"/>
      <c r="I247" s="33"/>
      <c r="J247" s="34" t="s">
        <v>12696</v>
      </c>
      <c r="K247" s="34" t="s">
        <v>12824</v>
      </c>
      <c r="L247" s="34" t="s">
        <v>12744</v>
      </c>
      <c r="M247" s="35">
        <f>64672.47</f>
        <v>64672.47</v>
      </c>
      <c r="N247" s="35"/>
      <c r="O247" s="35"/>
    </row>
    <row r="248" spans="1:15" ht="36">
      <c r="A248" s="31" t="s">
        <v>13148</v>
      </c>
      <c r="B248" s="32">
        <v>54.4</v>
      </c>
      <c r="C248" s="32"/>
      <c r="D248" s="32"/>
      <c r="E248" s="32"/>
      <c r="F248" s="33" t="s">
        <v>13149</v>
      </c>
      <c r="G248" s="33"/>
      <c r="H248" s="33"/>
      <c r="I248" s="33"/>
      <c r="J248" s="34" t="s">
        <v>12696</v>
      </c>
      <c r="K248" s="34" t="s">
        <v>12721</v>
      </c>
      <c r="L248" s="34" t="s">
        <v>12825</v>
      </c>
      <c r="M248" s="35">
        <f>66255.94</f>
        <v>66255.94</v>
      </c>
      <c r="N248" s="35"/>
      <c r="O248" s="35"/>
    </row>
    <row r="249" spans="1:15" ht="96">
      <c r="A249" s="31" t="s">
        <v>13150</v>
      </c>
      <c r="B249" s="32">
        <v>138</v>
      </c>
      <c r="C249" s="32"/>
      <c r="D249" s="32"/>
      <c r="E249" s="32"/>
      <c r="F249" s="33" t="s">
        <v>13151</v>
      </c>
      <c r="G249" s="33"/>
      <c r="H249" s="33"/>
      <c r="I249" s="33"/>
      <c r="J249" s="34" t="s">
        <v>12696</v>
      </c>
      <c r="K249" s="34" t="s">
        <v>12886</v>
      </c>
      <c r="L249" s="34" t="s">
        <v>12744</v>
      </c>
      <c r="M249" s="35">
        <f>48994.14</f>
        <v>48994.14</v>
      </c>
      <c r="N249" s="35"/>
      <c r="O249" s="35"/>
    </row>
    <row r="250" spans="1:15" ht="84">
      <c r="A250" s="31" t="s">
        <v>13152</v>
      </c>
      <c r="B250" s="32">
        <v>223.3</v>
      </c>
      <c r="C250" s="32"/>
      <c r="D250" s="32"/>
      <c r="E250" s="32"/>
      <c r="F250" s="33" t="s">
        <v>13153</v>
      </c>
      <c r="G250" s="33"/>
      <c r="H250" s="33"/>
      <c r="I250" s="33"/>
      <c r="J250" s="34" t="s">
        <v>12696</v>
      </c>
      <c r="K250" s="34" t="s">
        <v>12755</v>
      </c>
      <c r="L250" s="34" t="s">
        <v>12825</v>
      </c>
      <c r="M250" s="35">
        <f>70415.42</f>
        <v>70415.42</v>
      </c>
      <c r="N250" s="35"/>
      <c r="O250" s="35"/>
    </row>
    <row r="251" spans="1:15" ht="36">
      <c r="A251" s="31" t="s">
        <v>13154</v>
      </c>
      <c r="B251" s="32">
        <v>154</v>
      </c>
      <c r="C251" s="32"/>
      <c r="D251" s="32"/>
      <c r="E251" s="32"/>
      <c r="F251" s="33" t="s">
        <v>13155</v>
      </c>
      <c r="G251" s="33"/>
      <c r="H251" s="33"/>
      <c r="I251" s="33"/>
      <c r="J251" s="34" t="s">
        <v>12696</v>
      </c>
      <c r="K251" s="34" t="s">
        <v>13156</v>
      </c>
      <c r="L251" s="34" t="s">
        <v>12825</v>
      </c>
      <c r="M251" s="35">
        <f>65927.4</f>
        <v>65927.399999999994</v>
      </c>
      <c r="N251" s="35"/>
      <c r="O251" s="35"/>
    </row>
    <row r="252" spans="1:15" ht="84">
      <c r="A252" s="31" t="s">
        <v>13157</v>
      </c>
      <c r="B252" s="32">
        <v>374</v>
      </c>
      <c r="C252" s="32"/>
      <c r="D252" s="32"/>
      <c r="E252" s="32"/>
      <c r="F252" s="33" t="s">
        <v>13158</v>
      </c>
      <c r="G252" s="33"/>
      <c r="H252" s="33"/>
      <c r="I252" s="33"/>
      <c r="J252" s="34" t="s">
        <v>12696</v>
      </c>
      <c r="K252" s="34" t="s">
        <v>12755</v>
      </c>
      <c r="L252" s="34" t="s">
        <v>12744</v>
      </c>
      <c r="M252" s="35">
        <f>154196.46</f>
        <v>154196.46</v>
      </c>
      <c r="N252" s="35"/>
      <c r="O252" s="35"/>
    </row>
    <row r="253" spans="1:15" ht="48">
      <c r="A253" s="31" t="s">
        <v>13159</v>
      </c>
      <c r="B253" s="32">
        <v>95</v>
      </c>
      <c r="C253" s="32"/>
      <c r="D253" s="32"/>
      <c r="E253" s="32"/>
      <c r="F253" s="33" t="s">
        <v>13160</v>
      </c>
      <c r="G253" s="33"/>
      <c r="H253" s="33"/>
      <c r="I253" s="33"/>
      <c r="J253" s="34" t="s">
        <v>12696</v>
      </c>
      <c r="K253" s="34" t="s">
        <v>12824</v>
      </c>
      <c r="L253" s="34" t="s">
        <v>12825</v>
      </c>
      <c r="M253" s="35">
        <f>45029.05</f>
        <v>45029.05</v>
      </c>
      <c r="N253" s="35"/>
      <c r="O253" s="35"/>
    </row>
    <row r="254" spans="1:15" ht="48">
      <c r="A254" s="31" t="s">
        <v>13161</v>
      </c>
      <c r="B254" s="32">
        <v>244</v>
      </c>
      <c r="C254" s="32"/>
      <c r="D254" s="32"/>
      <c r="E254" s="32"/>
      <c r="F254" s="33" t="s">
        <v>13162</v>
      </c>
      <c r="G254" s="33"/>
      <c r="H254" s="33"/>
      <c r="I254" s="33"/>
      <c r="J254" s="34" t="s">
        <v>12696</v>
      </c>
      <c r="K254" s="34" t="s">
        <v>12824</v>
      </c>
      <c r="L254" s="34" t="s">
        <v>12825</v>
      </c>
      <c r="M254" s="35">
        <f>88816</f>
        <v>88816</v>
      </c>
      <c r="N254" s="35"/>
      <c r="O254" s="35"/>
    </row>
    <row r="255" spans="1:15" ht="84">
      <c r="A255" s="31" t="s">
        <v>13163</v>
      </c>
      <c r="B255" s="32">
        <v>107</v>
      </c>
      <c r="C255" s="32"/>
      <c r="D255" s="32"/>
      <c r="E255" s="32"/>
      <c r="F255" s="33" t="s">
        <v>13164</v>
      </c>
      <c r="G255" s="33"/>
      <c r="H255" s="33"/>
      <c r="I255" s="33"/>
      <c r="J255" s="34" t="s">
        <v>12696</v>
      </c>
      <c r="K255" s="34" t="s">
        <v>12755</v>
      </c>
      <c r="L255" s="34" t="s">
        <v>12744</v>
      </c>
      <c r="M255" s="35">
        <f>38876.31</f>
        <v>38876.31</v>
      </c>
      <c r="N255" s="35"/>
      <c r="O255" s="35"/>
    </row>
    <row r="256" spans="1:15" ht="48">
      <c r="A256" s="31" t="s">
        <v>13165</v>
      </c>
      <c r="B256" s="32">
        <v>86</v>
      </c>
      <c r="C256" s="32"/>
      <c r="D256" s="32"/>
      <c r="E256" s="32"/>
      <c r="F256" s="33" t="s">
        <v>13166</v>
      </c>
      <c r="G256" s="33"/>
      <c r="H256" s="33"/>
      <c r="I256" s="33"/>
      <c r="J256" s="34" t="s">
        <v>12696</v>
      </c>
      <c r="K256" s="34" t="s">
        <v>12824</v>
      </c>
      <c r="L256" s="34" t="s">
        <v>12744</v>
      </c>
      <c r="M256" s="35">
        <f>32532.94</f>
        <v>32532.94</v>
      </c>
      <c r="N256" s="35"/>
      <c r="O256" s="35"/>
    </row>
    <row r="257" spans="1:15" ht="48">
      <c r="A257" s="31" t="s">
        <v>13167</v>
      </c>
      <c r="B257" s="32">
        <v>69</v>
      </c>
      <c r="C257" s="32"/>
      <c r="D257" s="32"/>
      <c r="E257" s="32"/>
      <c r="F257" s="33" t="s">
        <v>13168</v>
      </c>
      <c r="G257" s="33"/>
      <c r="H257" s="33"/>
      <c r="I257" s="33"/>
      <c r="J257" s="34" t="s">
        <v>12696</v>
      </c>
      <c r="K257" s="34" t="s">
        <v>12824</v>
      </c>
      <c r="L257" s="34" t="s">
        <v>12744</v>
      </c>
      <c r="M257" s="35">
        <f>26512.56</f>
        <v>26512.560000000001</v>
      </c>
      <c r="N257" s="35"/>
      <c r="O257" s="35"/>
    </row>
    <row r="258" spans="1:15" ht="72">
      <c r="A258" s="31" t="s">
        <v>13169</v>
      </c>
      <c r="B258" s="36">
        <v>623</v>
      </c>
      <c r="C258" s="36"/>
      <c r="D258" s="36"/>
      <c r="E258" s="36"/>
      <c r="F258" s="37" t="s">
        <v>13170</v>
      </c>
      <c r="G258" s="37"/>
      <c r="H258" s="37"/>
      <c r="I258" s="37"/>
      <c r="J258" s="38" t="s">
        <v>12696</v>
      </c>
      <c r="K258" s="38" t="s">
        <v>13171</v>
      </c>
      <c r="L258" s="34" t="s">
        <v>12744</v>
      </c>
      <c r="M258" s="39">
        <f>49330.46</f>
        <v>49330.46</v>
      </c>
      <c r="N258" s="39"/>
      <c r="O258" s="39"/>
    </row>
    <row r="259" spans="1:15" ht="48">
      <c r="A259" s="31" t="s">
        <v>13172</v>
      </c>
      <c r="B259" s="32">
        <v>55</v>
      </c>
      <c r="C259" s="32"/>
      <c r="D259" s="32"/>
      <c r="E259" s="32"/>
      <c r="F259" s="33" t="s">
        <v>13173</v>
      </c>
      <c r="G259" s="33"/>
      <c r="H259" s="33"/>
      <c r="I259" s="33"/>
      <c r="J259" s="34" t="s">
        <v>12696</v>
      </c>
      <c r="K259" s="34" t="s">
        <v>13174</v>
      </c>
      <c r="L259" s="34" t="s">
        <v>12744</v>
      </c>
      <c r="M259" s="35">
        <f>20020</f>
        <v>20020</v>
      </c>
      <c r="N259" s="35"/>
      <c r="O259" s="35"/>
    </row>
    <row r="260" spans="1:15" ht="48">
      <c r="A260" s="31" t="s">
        <v>13175</v>
      </c>
      <c r="B260" s="32">
        <v>145</v>
      </c>
      <c r="C260" s="32"/>
      <c r="D260" s="32"/>
      <c r="E260" s="32"/>
      <c r="F260" s="33" t="s">
        <v>13176</v>
      </c>
      <c r="G260" s="33"/>
      <c r="H260" s="33"/>
      <c r="I260" s="33"/>
      <c r="J260" s="34" t="s">
        <v>12696</v>
      </c>
      <c r="K260" s="34" t="s">
        <v>13174</v>
      </c>
      <c r="L260" s="34" t="s">
        <v>12744</v>
      </c>
      <c r="M260" s="35">
        <f>59782.05</f>
        <v>59782.05</v>
      </c>
      <c r="N260" s="35"/>
      <c r="O260" s="35"/>
    </row>
    <row r="261" spans="1:15" ht="84">
      <c r="A261" s="31" t="s">
        <v>13177</v>
      </c>
      <c r="B261" s="32">
        <v>186</v>
      </c>
      <c r="C261" s="32"/>
      <c r="D261" s="32"/>
      <c r="E261" s="32"/>
      <c r="F261" s="33" t="s">
        <v>13178</v>
      </c>
      <c r="G261" s="33"/>
      <c r="H261" s="33"/>
      <c r="I261" s="33"/>
      <c r="J261" s="34" t="s">
        <v>12696</v>
      </c>
      <c r="K261" s="34" t="s">
        <v>12755</v>
      </c>
      <c r="L261" s="34" t="s">
        <v>12825</v>
      </c>
      <c r="M261" s="35">
        <f>76685.94</f>
        <v>76685.94</v>
      </c>
      <c r="N261" s="35"/>
      <c r="O261" s="35"/>
    </row>
    <row r="262" spans="1:15" ht="84">
      <c r="A262" s="31" t="s">
        <v>13179</v>
      </c>
      <c r="B262" s="32">
        <v>156</v>
      </c>
      <c r="C262" s="32"/>
      <c r="D262" s="32"/>
      <c r="E262" s="32"/>
      <c r="F262" s="33" t="s">
        <v>13180</v>
      </c>
      <c r="G262" s="33"/>
      <c r="H262" s="33"/>
      <c r="I262" s="33"/>
      <c r="J262" s="34" t="s">
        <v>12696</v>
      </c>
      <c r="K262" s="34" t="s">
        <v>12755</v>
      </c>
      <c r="L262" s="34" t="s">
        <v>12744</v>
      </c>
      <c r="M262" s="35">
        <f>64317.24</f>
        <v>64317.24</v>
      </c>
      <c r="N262" s="35"/>
      <c r="O262" s="35"/>
    </row>
    <row r="263" spans="1:15" ht="48">
      <c r="A263" s="31" t="s">
        <v>13181</v>
      </c>
      <c r="B263" s="32">
        <v>24.5</v>
      </c>
      <c r="C263" s="32"/>
      <c r="D263" s="32"/>
      <c r="E263" s="32"/>
      <c r="F263" s="33" t="s">
        <v>13182</v>
      </c>
      <c r="G263" s="33"/>
      <c r="H263" s="33"/>
      <c r="I263" s="33"/>
      <c r="J263" s="34" t="s">
        <v>12696</v>
      </c>
      <c r="K263" s="34" t="s">
        <v>12721</v>
      </c>
      <c r="L263" s="34" t="s">
        <v>12744</v>
      </c>
      <c r="M263" s="35">
        <f>29839.53</f>
        <v>29839.53</v>
      </c>
      <c r="N263" s="35"/>
      <c r="O263" s="35"/>
    </row>
    <row r="264" spans="1:15" ht="84">
      <c r="A264" s="31" t="s">
        <v>13183</v>
      </c>
      <c r="B264" s="32">
        <v>144</v>
      </c>
      <c r="C264" s="32"/>
      <c r="D264" s="32"/>
      <c r="E264" s="32"/>
      <c r="F264" s="33" t="s">
        <v>13184</v>
      </c>
      <c r="G264" s="33"/>
      <c r="H264" s="33"/>
      <c r="I264" s="33"/>
      <c r="J264" s="34" t="s">
        <v>12696</v>
      </c>
      <c r="K264" s="34" t="s">
        <v>12755</v>
      </c>
      <c r="L264" s="34" t="s">
        <v>12744</v>
      </c>
      <c r="M264" s="35">
        <f>59369.76</f>
        <v>59369.760000000002</v>
      </c>
      <c r="N264" s="35"/>
      <c r="O264" s="35"/>
    </row>
    <row r="265" spans="1:15" ht="72">
      <c r="A265" s="31" t="s">
        <v>13185</v>
      </c>
      <c r="B265" s="32">
        <v>469</v>
      </c>
      <c r="C265" s="32"/>
      <c r="D265" s="32"/>
      <c r="E265" s="32"/>
      <c r="F265" s="33" t="s">
        <v>13186</v>
      </c>
      <c r="G265" s="33"/>
      <c r="H265" s="33"/>
      <c r="I265" s="33"/>
      <c r="J265" s="34" t="s">
        <v>12696</v>
      </c>
      <c r="K265" s="34" t="s">
        <v>12824</v>
      </c>
      <c r="L265" s="34" t="s">
        <v>12847</v>
      </c>
      <c r="M265" s="35">
        <f>218563.38</f>
        <v>218563.38</v>
      </c>
      <c r="N265" s="35"/>
      <c r="O265" s="35"/>
    </row>
    <row r="266" spans="1:15" ht="84">
      <c r="A266" s="31" t="s">
        <v>13187</v>
      </c>
      <c r="B266" s="32">
        <v>57</v>
      </c>
      <c r="C266" s="32"/>
      <c r="D266" s="32"/>
      <c r="E266" s="32"/>
      <c r="F266" s="33" t="s">
        <v>13188</v>
      </c>
      <c r="G266" s="33"/>
      <c r="H266" s="33"/>
      <c r="I266" s="33"/>
      <c r="J266" s="34" t="s">
        <v>12696</v>
      </c>
      <c r="K266" s="34" t="s">
        <v>13112</v>
      </c>
      <c r="L266" s="34" t="s">
        <v>12744</v>
      </c>
      <c r="M266" s="35">
        <f>23500.53</f>
        <v>23500.53</v>
      </c>
      <c r="N266" s="35"/>
      <c r="O266" s="35"/>
    </row>
    <row r="267" spans="1:15" ht="48">
      <c r="A267" s="31" t="s">
        <v>13189</v>
      </c>
      <c r="B267" s="32">
        <v>38.200000000000003</v>
      </c>
      <c r="C267" s="32"/>
      <c r="D267" s="32"/>
      <c r="E267" s="32"/>
      <c r="F267" s="33" t="s">
        <v>13190</v>
      </c>
      <c r="G267" s="33"/>
      <c r="H267" s="33"/>
      <c r="I267" s="33"/>
      <c r="J267" s="34" t="s">
        <v>12696</v>
      </c>
      <c r="K267" s="34" t="s">
        <v>12824</v>
      </c>
      <c r="L267" s="34" t="s">
        <v>12825</v>
      </c>
      <c r="M267" s="35">
        <f>17799.67</f>
        <v>17799.669999999998</v>
      </c>
      <c r="N267" s="35"/>
      <c r="O267" s="35"/>
    </row>
    <row r="268" spans="1:15" ht="48">
      <c r="A268" s="31" t="s">
        <v>13191</v>
      </c>
      <c r="B268" s="32">
        <v>203</v>
      </c>
      <c r="C268" s="32"/>
      <c r="D268" s="32"/>
      <c r="E268" s="32"/>
      <c r="F268" s="33" t="s">
        <v>13192</v>
      </c>
      <c r="G268" s="33"/>
      <c r="H268" s="33"/>
      <c r="I268" s="33"/>
      <c r="J268" s="34" t="s">
        <v>12696</v>
      </c>
      <c r="K268" s="34" t="s">
        <v>12824</v>
      </c>
      <c r="L268" s="34" t="s">
        <v>12744</v>
      </c>
      <c r="M268" s="35">
        <f>83694.87</f>
        <v>83694.87</v>
      </c>
      <c r="N268" s="35"/>
      <c r="O268" s="35"/>
    </row>
    <row r="269" spans="1:15" ht="48">
      <c r="A269" s="31" t="s">
        <v>13193</v>
      </c>
      <c r="B269" s="32">
        <v>825</v>
      </c>
      <c r="C269" s="32"/>
      <c r="D269" s="32"/>
      <c r="E269" s="32"/>
      <c r="F269" s="33" t="s">
        <v>13194</v>
      </c>
      <c r="G269" s="33"/>
      <c r="H269" s="33"/>
      <c r="I269" s="33"/>
      <c r="J269" s="34" t="s">
        <v>12696</v>
      </c>
      <c r="K269" s="34" t="s">
        <v>12824</v>
      </c>
      <c r="L269" s="34" t="s">
        <v>12744</v>
      </c>
      <c r="M269" s="35">
        <f>304606.5</f>
        <v>304606.5</v>
      </c>
      <c r="N269" s="35"/>
      <c r="O269" s="35"/>
    </row>
    <row r="270" spans="1:15" ht="84">
      <c r="A270" s="31" t="s">
        <v>13195</v>
      </c>
      <c r="B270" s="32">
        <v>21</v>
      </c>
      <c r="C270" s="32"/>
      <c r="D270" s="32"/>
      <c r="E270" s="32"/>
      <c r="F270" s="33" t="s">
        <v>13196</v>
      </c>
      <c r="G270" s="33"/>
      <c r="H270" s="33"/>
      <c r="I270" s="33"/>
      <c r="J270" s="34" t="s">
        <v>12696</v>
      </c>
      <c r="K270" s="34" t="s">
        <v>12755</v>
      </c>
      <c r="L270" s="34" t="s">
        <v>12744</v>
      </c>
      <c r="M270" s="35">
        <f>9953.79</f>
        <v>9953.7900000000009</v>
      </c>
      <c r="N270" s="35"/>
      <c r="O270" s="35"/>
    </row>
    <row r="271" spans="1:15" ht="84">
      <c r="A271" s="31" t="s">
        <v>13197</v>
      </c>
      <c r="B271" s="32">
        <v>106</v>
      </c>
      <c r="C271" s="32"/>
      <c r="D271" s="32"/>
      <c r="E271" s="32"/>
      <c r="F271" s="33" t="s">
        <v>13198</v>
      </c>
      <c r="G271" s="33"/>
      <c r="H271" s="33"/>
      <c r="I271" s="33"/>
      <c r="J271" s="34" t="s">
        <v>12696</v>
      </c>
      <c r="K271" s="34" t="s">
        <v>12755</v>
      </c>
      <c r="L271" s="34" t="s">
        <v>12825</v>
      </c>
      <c r="M271" s="35">
        <f>38883.98</f>
        <v>38883.980000000003</v>
      </c>
      <c r="N271" s="35"/>
      <c r="O271" s="35"/>
    </row>
    <row r="272" spans="1:15" ht="84">
      <c r="A272" s="31" t="s">
        <v>13199</v>
      </c>
      <c r="B272" s="32">
        <v>356</v>
      </c>
      <c r="C272" s="32"/>
      <c r="D272" s="32"/>
      <c r="E272" s="32"/>
      <c r="F272" s="33" t="s">
        <v>13200</v>
      </c>
      <c r="G272" s="33"/>
      <c r="H272" s="33"/>
      <c r="I272" s="33"/>
      <c r="J272" s="34" t="s">
        <v>12696</v>
      </c>
      <c r="K272" s="34" t="s">
        <v>12755</v>
      </c>
      <c r="L272" s="34" t="s">
        <v>12744</v>
      </c>
      <c r="M272" s="35">
        <f>146775.24</f>
        <v>146775.24</v>
      </c>
      <c r="N272" s="35"/>
      <c r="O272" s="35"/>
    </row>
    <row r="273" spans="1:15" ht="84">
      <c r="A273" s="31" t="s">
        <v>13201</v>
      </c>
      <c r="B273" s="32">
        <v>345</v>
      </c>
      <c r="C273" s="32"/>
      <c r="D273" s="32"/>
      <c r="E273" s="32"/>
      <c r="F273" s="33" t="s">
        <v>13202</v>
      </c>
      <c r="G273" s="33"/>
      <c r="H273" s="33"/>
      <c r="I273" s="33"/>
      <c r="J273" s="34" t="s">
        <v>12696</v>
      </c>
      <c r="K273" s="34" t="s">
        <v>12755</v>
      </c>
      <c r="L273" s="34" t="s">
        <v>12744</v>
      </c>
      <c r="M273" s="35">
        <f>142240.05</f>
        <v>142240.04999999999</v>
      </c>
      <c r="N273" s="35"/>
      <c r="O273" s="35"/>
    </row>
    <row r="274" spans="1:15" ht="72">
      <c r="A274" s="31" t="s">
        <v>13203</v>
      </c>
      <c r="B274" s="32">
        <v>295</v>
      </c>
      <c r="C274" s="32"/>
      <c r="D274" s="32"/>
      <c r="E274" s="32"/>
      <c r="F274" s="33" t="s">
        <v>13204</v>
      </c>
      <c r="G274" s="33"/>
      <c r="H274" s="33"/>
      <c r="I274" s="33"/>
      <c r="J274" s="34" t="s">
        <v>12696</v>
      </c>
      <c r="K274" s="34" t="s">
        <v>12824</v>
      </c>
      <c r="L274" s="34" t="s">
        <v>12847</v>
      </c>
      <c r="M274" s="35">
        <f>107267.9</f>
        <v>107267.9</v>
      </c>
      <c r="N274" s="35"/>
      <c r="O274" s="35"/>
    </row>
    <row r="275" spans="1:15" ht="48">
      <c r="A275" s="31" t="s">
        <v>13205</v>
      </c>
      <c r="B275" s="32">
        <v>297.60000000000002</v>
      </c>
      <c r="C275" s="32"/>
      <c r="D275" s="32"/>
      <c r="E275" s="32"/>
      <c r="F275" s="33" t="s">
        <v>13206</v>
      </c>
      <c r="G275" s="33"/>
      <c r="H275" s="33"/>
      <c r="I275" s="33"/>
      <c r="J275" s="34" t="s">
        <v>12696</v>
      </c>
      <c r="K275" s="34" t="s">
        <v>13156</v>
      </c>
      <c r="L275" s="34" t="s">
        <v>12744</v>
      </c>
      <c r="M275" s="35">
        <f>133708.7</f>
        <v>133708.70000000001</v>
      </c>
      <c r="N275" s="35"/>
      <c r="O275" s="35"/>
    </row>
    <row r="276" spans="1:15" ht="36">
      <c r="A276" s="31" t="s">
        <v>13207</v>
      </c>
      <c r="B276" s="32">
        <v>11.1</v>
      </c>
      <c r="C276" s="32"/>
      <c r="D276" s="32"/>
      <c r="E276" s="32"/>
      <c r="F276" s="33" t="s">
        <v>13208</v>
      </c>
      <c r="G276" s="33"/>
      <c r="H276" s="33"/>
      <c r="I276" s="33"/>
      <c r="J276" s="34" t="s">
        <v>12696</v>
      </c>
      <c r="K276" s="34" t="s">
        <v>12939</v>
      </c>
      <c r="L276" s="34" t="s">
        <v>12825</v>
      </c>
      <c r="M276" s="35">
        <f>5289.37</f>
        <v>5289.37</v>
      </c>
      <c r="N276" s="35"/>
      <c r="O276" s="35"/>
    </row>
    <row r="277" spans="1:15" ht="36">
      <c r="A277" s="31" t="s">
        <v>13209</v>
      </c>
      <c r="B277" s="32">
        <v>11.3</v>
      </c>
      <c r="C277" s="32"/>
      <c r="D277" s="32"/>
      <c r="E277" s="32"/>
      <c r="F277" s="33" t="s">
        <v>13210</v>
      </c>
      <c r="G277" s="33"/>
      <c r="H277" s="33"/>
      <c r="I277" s="33"/>
      <c r="J277" s="34" t="s">
        <v>12696</v>
      </c>
      <c r="K277" s="34" t="s">
        <v>12939</v>
      </c>
      <c r="L277" s="34" t="s">
        <v>12751</v>
      </c>
      <c r="M277" s="35">
        <f>5384.68</f>
        <v>5384.68</v>
      </c>
      <c r="N277" s="35"/>
      <c r="O277" s="35"/>
    </row>
    <row r="278" spans="1:15" ht="48">
      <c r="A278" s="31" t="s">
        <v>13211</v>
      </c>
      <c r="B278" s="32">
        <v>120</v>
      </c>
      <c r="C278" s="32"/>
      <c r="D278" s="32"/>
      <c r="E278" s="32"/>
      <c r="F278" s="33" t="s">
        <v>13212</v>
      </c>
      <c r="G278" s="33"/>
      <c r="H278" s="33"/>
      <c r="I278" s="33"/>
      <c r="J278" s="34" t="s">
        <v>12696</v>
      </c>
      <c r="K278" s="34" t="s">
        <v>12824</v>
      </c>
      <c r="L278" s="34" t="s">
        <v>12744</v>
      </c>
      <c r="M278" s="35">
        <f>55645.2</f>
        <v>55645.2</v>
      </c>
      <c r="N278" s="35"/>
      <c r="O278" s="35"/>
    </row>
    <row r="279" spans="1:15" ht="84">
      <c r="A279" s="31" t="s">
        <v>13213</v>
      </c>
      <c r="B279" s="32">
        <v>149</v>
      </c>
      <c r="C279" s="32"/>
      <c r="D279" s="32"/>
      <c r="E279" s="32"/>
      <c r="F279" s="33" t="s">
        <v>13214</v>
      </c>
      <c r="G279" s="33"/>
      <c r="H279" s="33"/>
      <c r="I279" s="33"/>
      <c r="J279" s="34" t="s">
        <v>12696</v>
      </c>
      <c r="K279" s="34" t="s">
        <v>12755</v>
      </c>
      <c r="L279" s="34" t="s">
        <v>12744</v>
      </c>
      <c r="M279" s="35">
        <f>69097.26</f>
        <v>69097.259999999995</v>
      </c>
      <c r="N279" s="35"/>
      <c r="O279" s="35"/>
    </row>
    <row r="280" spans="1:15" ht="36">
      <c r="A280" s="31" t="s">
        <v>13215</v>
      </c>
      <c r="B280" s="32">
        <v>14.8</v>
      </c>
      <c r="C280" s="32"/>
      <c r="D280" s="32"/>
      <c r="E280" s="32"/>
      <c r="F280" s="33" t="s">
        <v>13216</v>
      </c>
      <c r="G280" s="33"/>
      <c r="H280" s="33"/>
      <c r="I280" s="33"/>
      <c r="J280" s="34" t="s">
        <v>12696</v>
      </c>
      <c r="K280" s="34" t="s">
        <v>13217</v>
      </c>
      <c r="L280" s="34" t="s">
        <v>12825</v>
      </c>
      <c r="M280" s="35">
        <f>7067.44</f>
        <v>7067.44</v>
      </c>
      <c r="N280" s="35"/>
      <c r="O280" s="35"/>
    </row>
    <row r="281" spans="1:15" ht="36">
      <c r="A281" s="31" t="s">
        <v>13218</v>
      </c>
      <c r="B281" s="32">
        <v>9.6</v>
      </c>
      <c r="C281" s="32"/>
      <c r="D281" s="32"/>
      <c r="E281" s="32"/>
      <c r="F281" s="33" t="s">
        <v>13219</v>
      </c>
      <c r="G281" s="33"/>
      <c r="H281" s="33"/>
      <c r="I281" s="33"/>
      <c r="J281" s="34" t="s">
        <v>12696</v>
      </c>
      <c r="K281" s="34" t="s">
        <v>12939</v>
      </c>
      <c r="L281" s="34" t="s">
        <v>12825</v>
      </c>
      <c r="M281" s="35">
        <f>4584.29</f>
        <v>4584.29</v>
      </c>
      <c r="N281" s="35"/>
      <c r="O281" s="35"/>
    </row>
    <row r="282" spans="1:15" ht="48">
      <c r="A282" s="31" t="s">
        <v>13220</v>
      </c>
      <c r="B282" s="32">
        <v>444</v>
      </c>
      <c r="C282" s="32"/>
      <c r="D282" s="32"/>
      <c r="E282" s="32"/>
      <c r="F282" s="33" t="s">
        <v>13221</v>
      </c>
      <c r="G282" s="33"/>
      <c r="H282" s="33"/>
      <c r="I282" s="33"/>
      <c r="J282" s="34" t="s">
        <v>12696</v>
      </c>
      <c r="K282" s="34" t="s">
        <v>12824</v>
      </c>
      <c r="L282" s="34" t="s">
        <v>12744</v>
      </c>
      <c r="M282" s="35">
        <f>162015.6</f>
        <v>162015.6</v>
      </c>
      <c r="N282" s="35"/>
      <c r="O282" s="35"/>
    </row>
    <row r="283" spans="1:15" ht="84">
      <c r="A283" s="31" t="s">
        <v>13222</v>
      </c>
      <c r="B283" s="32">
        <v>302</v>
      </c>
      <c r="C283" s="32"/>
      <c r="D283" s="32"/>
      <c r="E283" s="32"/>
      <c r="F283" s="33" t="s">
        <v>13223</v>
      </c>
      <c r="G283" s="33"/>
      <c r="H283" s="33"/>
      <c r="I283" s="33"/>
      <c r="J283" s="34" t="s">
        <v>12696</v>
      </c>
      <c r="K283" s="34" t="s">
        <v>12755</v>
      </c>
      <c r="L283" s="34" t="s">
        <v>12744</v>
      </c>
      <c r="M283" s="35">
        <f>124511.58</f>
        <v>124511.58</v>
      </c>
      <c r="N283" s="35"/>
      <c r="O283" s="35"/>
    </row>
    <row r="284" spans="1:15" ht="48">
      <c r="A284" s="31" t="s">
        <v>13224</v>
      </c>
      <c r="B284" s="32">
        <v>140</v>
      </c>
      <c r="C284" s="32"/>
      <c r="D284" s="32"/>
      <c r="E284" s="32"/>
      <c r="F284" s="33" t="s">
        <v>13225</v>
      </c>
      <c r="G284" s="33"/>
      <c r="H284" s="33"/>
      <c r="I284" s="33"/>
      <c r="J284" s="34" t="s">
        <v>12696</v>
      </c>
      <c r="K284" s="34" t="s">
        <v>12824</v>
      </c>
      <c r="L284" s="34" t="s">
        <v>12744</v>
      </c>
      <c r="M284" s="35">
        <f>65242.8</f>
        <v>65242.8</v>
      </c>
      <c r="N284" s="35"/>
      <c r="O284" s="35"/>
    </row>
    <row r="285" spans="1:15" ht="48">
      <c r="A285" s="31" t="s">
        <v>13226</v>
      </c>
      <c r="B285" s="32">
        <v>256</v>
      </c>
      <c r="C285" s="32"/>
      <c r="D285" s="32"/>
      <c r="E285" s="32"/>
      <c r="F285" s="33" t="s">
        <v>13227</v>
      </c>
      <c r="G285" s="33"/>
      <c r="H285" s="33"/>
      <c r="I285" s="33"/>
      <c r="J285" s="34" t="s">
        <v>12696</v>
      </c>
      <c r="K285" s="34" t="s">
        <v>12824</v>
      </c>
      <c r="L285" s="34" t="s">
        <v>12744</v>
      </c>
      <c r="M285" s="35">
        <f>92328.96</f>
        <v>92328.960000000006</v>
      </c>
      <c r="N285" s="35"/>
      <c r="O285" s="35"/>
    </row>
    <row r="286" spans="1:15" ht="48">
      <c r="A286" s="31" t="s">
        <v>13228</v>
      </c>
      <c r="B286" s="32">
        <v>104</v>
      </c>
      <c r="C286" s="32"/>
      <c r="D286" s="32"/>
      <c r="E286" s="32"/>
      <c r="F286" s="33" t="s">
        <v>13229</v>
      </c>
      <c r="G286" s="33"/>
      <c r="H286" s="33"/>
      <c r="I286" s="33"/>
      <c r="J286" s="34" t="s">
        <v>12696</v>
      </c>
      <c r="K286" s="34" t="s">
        <v>12824</v>
      </c>
      <c r="L286" s="34" t="s">
        <v>12825</v>
      </c>
      <c r="M286" s="35">
        <f>38789.92</f>
        <v>38789.919999999998</v>
      </c>
      <c r="N286" s="35"/>
      <c r="O286" s="35"/>
    </row>
    <row r="287" spans="1:15" ht="84">
      <c r="A287" s="31" t="s">
        <v>13230</v>
      </c>
      <c r="B287" s="32">
        <v>515</v>
      </c>
      <c r="C287" s="32"/>
      <c r="D287" s="32"/>
      <c r="E287" s="32"/>
      <c r="F287" s="33" t="s">
        <v>13231</v>
      </c>
      <c r="G287" s="33"/>
      <c r="H287" s="33"/>
      <c r="I287" s="33"/>
      <c r="J287" s="34" t="s">
        <v>12696</v>
      </c>
      <c r="K287" s="34" t="s">
        <v>12755</v>
      </c>
      <c r="L287" s="34" t="s">
        <v>12825</v>
      </c>
      <c r="M287" s="35">
        <f>212329.35</f>
        <v>212329.35</v>
      </c>
      <c r="N287" s="35"/>
      <c r="O287" s="35"/>
    </row>
    <row r="288" spans="1:15" ht="48">
      <c r="A288" s="31" t="s">
        <v>13232</v>
      </c>
      <c r="B288" s="32">
        <v>93.5</v>
      </c>
      <c r="C288" s="32"/>
      <c r="D288" s="32"/>
      <c r="E288" s="32"/>
      <c r="F288" s="33" t="s">
        <v>13233</v>
      </c>
      <c r="G288" s="33"/>
      <c r="H288" s="33"/>
      <c r="I288" s="33"/>
      <c r="J288" s="34" t="s">
        <v>12696</v>
      </c>
      <c r="K288" s="34" t="s">
        <v>12824</v>
      </c>
      <c r="L288" s="34" t="s">
        <v>12825</v>
      </c>
      <c r="M288" s="35">
        <f>35018.56</f>
        <v>35018.559999999998</v>
      </c>
      <c r="N288" s="35"/>
      <c r="O288" s="35"/>
    </row>
    <row r="289" spans="1:15" ht="48">
      <c r="A289" s="31" t="s">
        <v>13234</v>
      </c>
      <c r="B289" s="32">
        <v>173</v>
      </c>
      <c r="C289" s="32"/>
      <c r="D289" s="32"/>
      <c r="E289" s="32"/>
      <c r="F289" s="33" t="s">
        <v>13235</v>
      </c>
      <c r="G289" s="33"/>
      <c r="H289" s="33"/>
      <c r="I289" s="33"/>
      <c r="J289" s="34" t="s">
        <v>12696</v>
      </c>
      <c r="K289" s="34" t="s">
        <v>12824</v>
      </c>
      <c r="L289" s="34" t="s">
        <v>12825</v>
      </c>
      <c r="M289" s="35">
        <f>62876.85</f>
        <v>62876.85</v>
      </c>
      <c r="N289" s="35"/>
      <c r="O289" s="35"/>
    </row>
    <row r="290" spans="1:15" ht="48">
      <c r="A290" s="31" t="s">
        <v>13236</v>
      </c>
      <c r="B290" s="32">
        <v>363</v>
      </c>
      <c r="C290" s="32"/>
      <c r="D290" s="32"/>
      <c r="E290" s="32"/>
      <c r="F290" s="33" t="s">
        <v>13237</v>
      </c>
      <c r="G290" s="33"/>
      <c r="H290" s="33"/>
      <c r="I290" s="33"/>
      <c r="J290" s="34" t="s">
        <v>12696</v>
      </c>
      <c r="K290" s="34" t="s">
        <v>12824</v>
      </c>
      <c r="L290" s="34" t="s">
        <v>12825</v>
      </c>
      <c r="M290" s="35">
        <f>109560.66</f>
        <v>109560.66</v>
      </c>
      <c r="N290" s="35"/>
      <c r="O290" s="35"/>
    </row>
    <row r="291" spans="1:15" ht="36">
      <c r="A291" s="31" t="s">
        <v>13238</v>
      </c>
      <c r="B291" s="32">
        <v>755</v>
      </c>
      <c r="C291" s="32"/>
      <c r="D291" s="32"/>
      <c r="E291" s="32"/>
      <c r="F291" s="33" t="s">
        <v>13239</v>
      </c>
      <c r="G291" s="33"/>
      <c r="H291" s="33"/>
      <c r="I291" s="33"/>
      <c r="J291" s="34" t="s">
        <v>12696</v>
      </c>
      <c r="K291" s="34" t="s">
        <v>12833</v>
      </c>
      <c r="L291" s="34" t="s">
        <v>12825</v>
      </c>
      <c r="M291" s="35">
        <f>354442.3</f>
        <v>354442.3</v>
      </c>
      <c r="N291" s="35"/>
      <c r="O291" s="35"/>
    </row>
    <row r="292" spans="1:15" ht="84">
      <c r="A292" s="31" t="s">
        <v>13240</v>
      </c>
      <c r="B292" s="32">
        <v>582</v>
      </c>
      <c r="C292" s="32"/>
      <c r="D292" s="32"/>
      <c r="E292" s="32"/>
      <c r="F292" s="33" t="s">
        <v>13241</v>
      </c>
      <c r="G292" s="33"/>
      <c r="H292" s="33"/>
      <c r="I292" s="33"/>
      <c r="J292" s="34" t="s">
        <v>12696</v>
      </c>
      <c r="K292" s="34" t="s">
        <v>12755</v>
      </c>
      <c r="L292" s="34" t="s">
        <v>12744</v>
      </c>
      <c r="M292" s="35">
        <f>209543.28</f>
        <v>209543.28</v>
      </c>
      <c r="N292" s="35"/>
      <c r="O292" s="35"/>
    </row>
    <row r="293" spans="1:15" ht="48">
      <c r="A293" s="31" t="s">
        <v>13242</v>
      </c>
      <c r="B293" s="32">
        <v>125</v>
      </c>
      <c r="C293" s="32"/>
      <c r="D293" s="32"/>
      <c r="E293" s="32"/>
      <c r="F293" s="33" t="s">
        <v>13243</v>
      </c>
      <c r="G293" s="33"/>
      <c r="H293" s="33"/>
      <c r="I293" s="33"/>
      <c r="J293" s="34" t="s">
        <v>12696</v>
      </c>
      <c r="K293" s="34" t="s">
        <v>12824</v>
      </c>
      <c r="L293" s="34" t="s">
        <v>12825</v>
      </c>
      <c r="M293" s="35">
        <f>45861.25</f>
        <v>45861.25</v>
      </c>
      <c r="N293" s="35"/>
      <c r="O293" s="35"/>
    </row>
    <row r="294" spans="1:15" ht="48">
      <c r="A294" s="31" t="s">
        <v>13244</v>
      </c>
      <c r="B294" s="32">
        <v>594</v>
      </c>
      <c r="C294" s="32"/>
      <c r="D294" s="32"/>
      <c r="E294" s="32"/>
      <c r="F294" s="33" t="s">
        <v>13245</v>
      </c>
      <c r="G294" s="33"/>
      <c r="H294" s="33"/>
      <c r="I294" s="33"/>
      <c r="J294" s="34" t="s">
        <v>12696</v>
      </c>
      <c r="K294" s="34" t="s">
        <v>12824</v>
      </c>
      <c r="L294" s="34" t="s">
        <v>12825</v>
      </c>
      <c r="M294" s="35">
        <f>53804.06</f>
        <v>53804.06</v>
      </c>
      <c r="N294" s="35"/>
      <c r="O294" s="35"/>
    </row>
    <row r="295" spans="1:15" ht="84">
      <c r="A295" s="31" t="s">
        <v>13246</v>
      </c>
      <c r="B295" s="32">
        <v>202</v>
      </c>
      <c r="C295" s="32"/>
      <c r="D295" s="32"/>
      <c r="E295" s="32"/>
      <c r="F295" s="33" t="s">
        <v>13247</v>
      </c>
      <c r="G295" s="33"/>
      <c r="H295" s="33"/>
      <c r="I295" s="33"/>
      <c r="J295" s="34" t="s">
        <v>12696</v>
      </c>
      <c r="K295" s="34" t="s">
        <v>12755</v>
      </c>
      <c r="L295" s="34" t="s">
        <v>12744</v>
      </c>
      <c r="M295" s="35">
        <f>83282.58</f>
        <v>83282.58</v>
      </c>
      <c r="N295" s="35"/>
      <c r="O295" s="35"/>
    </row>
    <row r="296" spans="1:15" ht="84">
      <c r="A296" s="31" t="s">
        <v>13248</v>
      </c>
      <c r="B296" s="32">
        <v>112</v>
      </c>
      <c r="C296" s="32"/>
      <c r="D296" s="32"/>
      <c r="E296" s="32"/>
      <c r="F296" s="33" t="s">
        <v>13249</v>
      </c>
      <c r="G296" s="33"/>
      <c r="H296" s="33"/>
      <c r="I296" s="33"/>
      <c r="J296" s="34" t="s">
        <v>12696</v>
      </c>
      <c r="K296" s="34" t="s">
        <v>12755</v>
      </c>
      <c r="L296" s="34" t="s">
        <v>12744</v>
      </c>
      <c r="M296" s="35">
        <f>46176.48</f>
        <v>46176.480000000003</v>
      </c>
      <c r="N296" s="35"/>
      <c r="O296" s="35"/>
    </row>
    <row r="297" spans="1:15" ht="48">
      <c r="A297" s="31" t="s">
        <v>13250</v>
      </c>
      <c r="B297" s="32">
        <v>700</v>
      </c>
      <c r="C297" s="32"/>
      <c r="D297" s="32"/>
      <c r="E297" s="32"/>
      <c r="F297" s="33" t="s">
        <v>13251</v>
      </c>
      <c r="G297" s="33"/>
      <c r="H297" s="33"/>
      <c r="I297" s="33"/>
      <c r="J297" s="34" t="s">
        <v>12696</v>
      </c>
      <c r="K297" s="34" t="s">
        <v>12824</v>
      </c>
      <c r="L297" s="34" t="s">
        <v>12744</v>
      </c>
      <c r="M297" s="35">
        <f>254415</f>
        <v>254415</v>
      </c>
      <c r="N297" s="35"/>
      <c r="O297" s="35"/>
    </row>
    <row r="298" spans="1:15" ht="84">
      <c r="A298" s="31" t="s">
        <v>13252</v>
      </c>
      <c r="B298" s="32">
        <v>124</v>
      </c>
      <c r="C298" s="32"/>
      <c r="D298" s="32"/>
      <c r="E298" s="32"/>
      <c r="F298" s="33" t="s">
        <v>13253</v>
      </c>
      <c r="G298" s="33"/>
      <c r="H298" s="33"/>
      <c r="I298" s="33"/>
      <c r="J298" s="34" t="s">
        <v>12696</v>
      </c>
      <c r="K298" s="34" t="s">
        <v>12755</v>
      </c>
      <c r="L298" s="34" t="s">
        <v>12744</v>
      </c>
      <c r="M298" s="35">
        <f>51123.96</f>
        <v>51123.96</v>
      </c>
      <c r="N298" s="35"/>
      <c r="O298" s="35"/>
    </row>
    <row r="299" spans="1:15" ht="60">
      <c r="A299" s="31" t="s">
        <v>13254</v>
      </c>
      <c r="B299" s="32">
        <v>325</v>
      </c>
      <c r="C299" s="32"/>
      <c r="D299" s="32"/>
      <c r="E299" s="32"/>
      <c r="F299" s="33" t="s">
        <v>13255</v>
      </c>
      <c r="G299" s="33"/>
      <c r="H299" s="33"/>
      <c r="I299" s="33"/>
      <c r="J299" s="34" t="s">
        <v>12696</v>
      </c>
      <c r="K299" s="34" t="s">
        <v>13256</v>
      </c>
      <c r="L299" s="34" t="s">
        <v>13039</v>
      </c>
      <c r="M299" s="35">
        <f>97678.75</f>
        <v>97678.75</v>
      </c>
      <c r="N299" s="35"/>
      <c r="O299" s="35"/>
    </row>
    <row r="300" spans="1:15" ht="48">
      <c r="A300" s="31" t="s">
        <v>13257</v>
      </c>
      <c r="B300" s="32">
        <v>209</v>
      </c>
      <c r="C300" s="32"/>
      <c r="D300" s="32"/>
      <c r="E300" s="32"/>
      <c r="F300" s="33" t="s">
        <v>13258</v>
      </c>
      <c r="G300" s="33"/>
      <c r="H300" s="33"/>
      <c r="I300" s="33"/>
      <c r="J300" s="34" t="s">
        <v>12696</v>
      </c>
      <c r="K300" s="34" t="s">
        <v>12824</v>
      </c>
      <c r="L300" s="34" t="s">
        <v>12825</v>
      </c>
      <c r="M300" s="35">
        <f>96652.05</f>
        <v>96652.05</v>
      </c>
      <c r="N300" s="35"/>
      <c r="O300" s="35"/>
    </row>
    <row r="301" spans="1:15" ht="48">
      <c r="A301" s="31" t="s">
        <v>13259</v>
      </c>
      <c r="B301" s="32">
        <v>863</v>
      </c>
      <c r="C301" s="32"/>
      <c r="D301" s="32"/>
      <c r="E301" s="32"/>
      <c r="F301" s="33" t="s">
        <v>13260</v>
      </c>
      <c r="G301" s="33"/>
      <c r="H301" s="33"/>
      <c r="I301" s="33"/>
      <c r="J301" s="34" t="s">
        <v>12696</v>
      </c>
      <c r="K301" s="34" t="s">
        <v>12824</v>
      </c>
      <c r="L301" s="34" t="s">
        <v>12825</v>
      </c>
      <c r="M301" s="35">
        <f>313657.35</f>
        <v>313657.34999999998</v>
      </c>
      <c r="N301" s="35"/>
      <c r="O301" s="35"/>
    </row>
    <row r="302" spans="1:15" ht="48">
      <c r="A302" s="31" t="s">
        <v>13261</v>
      </c>
      <c r="B302" s="32">
        <v>195.9</v>
      </c>
      <c r="C302" s="32"/>
      <c r="D302" s="32"/>
      <c r="E302" s="32"/>
      <c r="F302" s="33" t="s">
        <v>13262</v>
      </c>
      <c r="G302" s="33"/>
      <c r="H302" s="33"/>
      <c r="I302" s="33"/>
      <c r="J302" s="34" t="s">
        <v>12696</v>
      </c>
      <c r="K302" s="34" t="s">
        <v>12824</v>
      </c>
      <c r="L302" s="34" t="s">
        <v>12825</v>
      </c>
      <c r="M302" s="35">
        <f>90593.96</f>
        <v>90593.96</v>
      </c>
      <c r="N302" s="35"/>
      <c r="O302" s="35"/>
    </row>
    <row r="303" spans="1:15" ht="48">
      <c r="A303" s="31" t="s">
        <v>13263</v>
      </c>
      <c r="B303" s="32">
        <v>210</v>
      </c>
      <c r="C303" s="32"/>
      <c r="D303" s="32"/>
      <c r="E303" s="32"/>
      <c r="F303" s="33" t="s">
        <v>13264</v>
      </c>
      <c r="G303" s="33"/>
      <c r="H303" s="33"/>
      <c r="I303" s="33"/>
      <c r="J303" s="34" t="s">
        <v>12696</v>
      </c>
      <c r="K303" s="34" t="s">
        <v>12824</v>
      </c>
      <c r="L303" s="34" t="s">
        <v>12825</v>
      </c>
      <c r="M303" s="35">
        <f>78191.4</f>
        <v>78191.399999999994</v>
      </c>
      <c r="N303" s="35"/>
      <c r="O303" s="35"/>
    </row>
    <row r="304" spans="1:15" ht="48">
      <c r="A304" s="31" t="s">
        <v>13265</v>
      </c>
      <c r="B304" s="32">
        <v>578</v>
      </c>
      <c r="C304" s="32"/>
      <c r="D304" s="32"/>
      <c r="E304" s="32"/>
      <c r="F304" s="33" t="s">
        <v>13266</v>
      </c>
      <c r="G304" s="33"/>
      <c r="H304" s="33"/>
      <c r="I304" s="33"/>
      <c r="J304" s="34" t="s">
        <v>12696</v>
      </c>
      <c r="K304" s="34" t="s">
        <v>12824</v>
      </c>
      <c r="L304" s="34" t="s">
        <v>12744</v>
      </c>
      <c r="M304" s="35">
        <f>171758.48</f>
        <v>171758.48</v>
      </c>
      <c r="N304" s="35"/>
      <c r="O304" s="35"/>
    </row>
    <row r="305" spans="1:15" ht="48">
      <c r="A305" s="31" t="s">
        <v>13267</v>
      </c>
      <c r="B305" s="32">
        <v>236</v>
      </c>
      <c r="C305" s="32"/>
      <c r="D305" s="32"/>
      <c r="E305" s="32"/>
      <c r="F305" s="33" t="s">
        <v>13268</v>
      </c>
      <c r="G305" s="33"/>
      <c r="H305" s="33"/>
      <c r="I305" s="33"/>
      <c r="J305" s="34" t="s">
        <v>12696</v>
      </c>
      <c r="K305" s="34" t="s">
        <v>12824</v>
      </c>
      <c r="L305" s="34" t="s">
        <v>12744</v>
      </c>
      <c r="M305" s="35">
        <f>105383.44</f>
        <v>105383.44</v>
      </c>
      <c r="N305" s="35"/>
      <c r="O305" s="35"/>
    </row>
    <row r="306" spans="1:15" ht="84">
      <c r="A306" s="31" t="s">
        <v>13269</v>
      </c>
      <c r="B306" s="32">
        <v>116</v>
      </c>
      <c r="C306" s="32"/>
      <c r="D306" s="32"/>
      <c r="E306" s="32"/>
      <c r="F306" s="33" t="s">
        <v>13270</v>
      </c>
      <c r="G306" s="33"/>
      <c r="H306" s="33"/>
      <c r="I306" s="33"/>
      <c r="J306" s="34" t="s">
        <v>12696</v>
      </c>
      <c r="K306" s="34" t="s">
        <v>12755</v>
      </c>
      <c r="L306" s="34" t="s">
        <v>12744</v>
      </c>
      <c r="M306" s="35">
        <f>53616.36</f>
        <v>53616.36</v>
      </c>
      <c r="N306" s="35"/>
      <c r="O306" s="35"/>
    </row>
    <row r="307" spans="1:15" ht="48">
      <c r="A307" s="31" t="s">
        <v>13271</v>
      </c>
      <c r="B307" s="32">
        <v>487</v>
      </c>
      <c r="C307" s="32"/>
      <c r="D307" s="32"/>
      <c r="E307" s="32"/>
      <c r="F307" s="33" t="s">
        <v>13272</v>
      </c>
      <c r="G307" s="33"/>
      <c r="H307" s="33"/>
      <c r="I307" s="33"/>
      <c r="J307" s="34" t="s">
        <v>12696</v>
      </c>
      <c r="K307" s="34" t="s">
        <v>12824</v>
      </c>
      <c r="L307" s="34" t="s">
        <v>12825</v>
      </c>
      <c r="M307" s="35">
        <f>229839.65</f>
        <v>229839.65</v>
      </c>
      <c r="N307" s="35"/>
      <c r="O307" s="35"/>
    </row>
    <row r="308" spans="1:15" ht="48">
      <c r="A308" s="31" t="s">
        <v>13273</v>
      </c>
      <c r="B308" s="32">
        <v>96</v>
      </c>
      <c r="C308" s="32"/>
      <c r="D308" s="32"/>
      <c r="E308" s="32"/>
      <c r="F308" s="33" t="s">
        <v>13274</v>
      </c>
      <c r="G308" s="33"/>
      <c r="H308" s="33"/>
      <c r="I308" s="33"/>
      <c r="J308" s="34" t="s">
        <v>12696</v>
      </c>
      <c r="K308" s="34" t="s">
        <v>12824</v>
      </c>
      <c r="L308" s="34" t="s">
        <v>12825</v>
      </c>
      <c r="M308" s="35">
        <f>28589.76</f>
        <v>28589.759999999998</v>
      </c>
      <c r="N308" s="35"/>
      <c r="O308" s="35"/>
    </row>
    <row r="309" spans="1:15" ht="84">
      <c r="A309" s="31" t="s">
        <v>13275</v>
      </c>
      <c r="B309" s="32">
        <v>321</v>
      </c>
      <c r="C309" s="32"/>
      <c r="D309" s="32"/>
      <c r="E309" s="32"/>
      <c r="F309" s="33" t="s">
        <v>13276</v>
      </c>
      <c r="G309" s="33"/>
      <c r="H309" s="33"/>
      <c r="I309" s="33"/>
      <c r="J309" s="34" t="s">
        <v>12696</v>
      </c>
      <c r="K309" s="34" t="s">
        <v>12755</v>
      </c>
      <c r="L309" s="34" t="s">
        <v>12744</v>
      </c>
      <c r="M309" s="35">
        <f>132345.09</f>
        <v>132345.09</v>
      </c>
      <c r="N309" s="35"/>
      <c r="O309" s="35"/>
    </row>
    <row r="310" spans="1:15" ht="84">
      <c r="A310" s="31" t="s">
        <v>13277</v>
      </c>
      <c r="B310" s="32">
        <v>1152</v>
      </c>
      <c r="C310" s="32"/>
      <c r="D310" s="32"/>
      <c r="E310" s="32"/>
      <c r="F310" s="33" t="s">
        <v>13278</v>
      </c>
      <c r="G310" s="33"/>
      <c r="H310" s="33"/>
      <c r="I310" s="33"/>
      <c r="J310" s="34" t="s">
        <v>12696</v>
      </c>
      <c r="K310" s="34" t="s">
        <v>12755</v>
      </c>
      <c r="L310" s="34" t="s">
        <v>12744</v>
      </c>
      <c r="M310" s="35">
        <f>474958.08</f>
        <v>474958.08000000002</v>
      </c>
      <c r="N310" s="35"/>
      <c r="O310" s="35"/>
    </row>
    <row r="311" spans="1:15" ht="84">
      <c r="A311" s="31" t="s">
        <v>13279</v>
      </c>
      <c r="B311" s="32">
        <v>72</v>
      </c>
      <c r="C311" s="32"/>
      <c r="D311" s="32"/>
      <c r="E311" s="32"/>
      <c r="F311" s="33" t="s">
        <v>13280</v>
      </c>
      <c r="G311" s="33"/>
      <c r="H311" s="33"/>
      <c r="I311" s="33"/>
      <c r="J311" s="34" t="s">
        <v>12696</v>
      </c>
      <c r="K311" s="34" t="s">
        <v>12755</v>
      </c>
      <c r="L311" s="34" t="s">
        <v>12744</v>
      </c>
      <c r="M311" s="35">
        <f>26802.72</f>
        <v>26802.720000000001</v>
      </c>
      <c r="N311" s="35"/>
      <c r="O311" s="35"/>
    </row>
    <row r="312" spans="1:15" ht="84">
      <c r="A312" s="31" t="s">
        <v>13281</v>
      </c>
      <c r="B312" s="32">
        <v>155</v>
      </c>
      <c r="C312" s="32"/>
      <c r="D312" s="32"/>
      <c r="E312" s="32"/>
      <c r="F312" s="33" t="s">
        <v>13282</v>
      </c>
      <c r="G312" s="33"/>
      <c r="H312" s="33"/>
      <c r="I312" s="33"/>
      <c r="J312" s="34" t="s">
        <v>12696</v>
      </c>
      <c r="K312" s="34" t="s">
        <v>12755</v>
      </c>
      <c r="L312" s="34" t="s">
        <v>12744</v>
      </c>
      <c r="M312" s="35">
        <f>63904.95</f>
        <v>63904.95</v>
      </c>
      <c r="N312" s="35"/>
      <c r="O312" s="35"/>
    </row>
    <row r="313" spans="1:15" ht="84">
      <c r="A313" s="31" t="s">
        <v>13283</v>
      </c>
      <c r="B313" s="32">
        <v>57</v>
      </c>
      <c r="C313" s="32"/>
      <c r="D313" s="32"/>
      <c r="E313" s="32"/>
      <c r="F313" s="33" t="s">
        <v>13284</v>
      </c>
      <c r="G313" s="33"/>
      <c r="H313" s="33"/>
      <c r="I313" s="33"/>
      <c r="J313" s="34" t="s">
        <v>12696</v>
      </c>
      <c r="K313" s="34" t="s">
        <v>12755</v>
      </c>
      <c r="L313" s="34" t="s">
        <v>12744</v>
      </c>
      <c r="M313" s="35">
        <f>23500.53</f>
        <v>23500.53</v>
      </c>
      <c r="N313" s="35"/>
      <c r="O313" s="35"/>
    </row>
    <row r="314" spans="1:15" ht="84">
      <c r="A314" s="31" t="s">
        <v>13285</v>
      </c>
      <c r="B314" s="32">
        <v>818</v>
      </c>
      <c r="C314" s="32"/>
      <c r="D314" s="32"/>
      <c r="E314" s="32"/>
      <c r="F314" s="33" t="s">
        <v>13286</v>
      </c>
      <c r="G314" s="33"/>
      <c r="H314" s="33"/>
      <c r="I314" s="33"/>
      <c r="J314" s="34" t="s">
        <v>12696</v>
      </c>
      <c r="K314" s="34" t="s">
        <v>12755</v>
      </c>
      <c r="L314" s="34" t="s">
        <v>12744</v>
      </c>
      <c r="M314" s="35">
        <f>304402.34</f>
        <v>304402.34000000003</v>
      </c>
      <c r="N314" s="35"/>
      <c r="O314" s="35"/>
    </row>
    <row r="315" spans="1:15" ht="48">
      <c r="A315" s="31" t="s">
        <v>13287</v>
      </c>
      <c r="B315" s="32">
        <v>1128</v>
      </c>
      <c r="C315" s="32"/>
      <c r="D315" s="32"/>
      <c r="E315" s="32"/>
      <c r="F315" s="33" t="s">
        <v>13288</v>
      </c>
      <c r="G315" s="33"/>
      <c r="H315" s="33"/>
      <c r="I315" s="33"/>
      <c r="J315" s="34" t="s">
        <v>12696</v>
      </c>
      <c r="K315" s="34" t="s">
        <v>12824</v>
      </c>
      <c r="L315" s="34" t="s">
        <v>12744</v>
      </c>
      <c r="M315" s="35">
        <f>419762.64</f>
        <v>419762.64</v>
      </c>
      <c r="N315" s="35"/>
      <c r="O315" s="35"/>
    </row>
    <row r="316" spans="1:15" ht="48">
      <c r="A316" s="31" t="s">
        <v>13289</v>
      </c>
      <c r="B316" s="32">
        <v>220</v>
      </c>
      <c r="C316" s="32"/>
      <c r="D316" s="32"/>
      <c r="E316" s="32"/>
      <c r="F316" s="33" t="s">
        <v>13290</v>
      </c>
      <c r="G316" s="33"/>
      <c r="H316" s="33"/>
      <c r="I316" s="33"/>
      <c r="J316" s="34" t="s">
        <v>12696</v>
      </c>
      <c r="K316" s="34" t="s">
        <v>12812</v>
      </c>
      <c r="L316" s="34" t="s">
        <v>12744</v>
      </c>
      <c r="M316" s="35">
        <f>79849</f>
        <v>79849</v>
      </c>
      <c r="N316" s="35"/>
      <c r="O316" s="35"/>
    </row>
    <row r="317" spans="1:15" ht="48">
      <c r="A317" s="31" t="s">
        <v>13291</v>
      </c>
      <c r="B317" s="32">
        <v>67</v>
      </c>
      <c r="C317" s="32"/>
      <c r="D317" s="32"/>
      <c r="E317" s="32"/>
      <c r="F317" s="33" t="s">
        <v>13292</v>
      </c>
      <c r="G317" s="33"/>
      <c r="H317" s="33"/>
      <c r="I317" s="33"/>
      <c r="J317" s="34" t="s">
        <v>12696</v>
      </c>
      <c r="K317" s="34" t="s">
        <v>12824</v>
      </c>
      <c r="L317" s="34" t="s">
        <v>12825</v>
      </c>
      <c r="M317" s="35">
        <f>24475.77</f>
        <v>24475.77</v>
      </c>
      <c r="N317" s="35"/>
      <c r="O317" s="35"/>
    </row>
    <row r="318" spans="1:15" ht="84">
      <c r="A318" s="31" t="s">
        <v>13293</v>
      </c>
      <c r="B318" s="32">
        <v>77</v>
      </c>
      <c r="C318" s="32"/>
      <c r="D318" s="32"/>
      <c r="E318" s="32"/>
      <c r="F318" s="33" t="s">
        <v>13294</v>
      </c>
      <c r="G318" s="33"/>
      <c r="H318" s="33"/>
      <c r="I318" s="33"/>
      <c r="J318" s="34" t="s">
        <v>12696</v>
      </c>
      <c r="K318" s="34" t="s">
        <v>12755</v>
      </c>
      <c r="L318" s="34" t="s">
        <v>12744</v>
      </c>
      <c r="M318" s="35">
        <f>31746.33</f>
        <v>31746.33</v>
      </c>
      <c r="N318" s="35"/>
      <c r="O318" s="35"/>
    </row>
    <row r="319" spans="1:15" ht="48">
      <c r="A319" s="31" t="s">
        <v>13295</v>
      </c>
      <c r="B319" s="32">
        <v>163</v>
      </c>
      <c r="C319" s="32"/>
      <c r="D319" s="32"/>
      <c r="E319" s="32"/>
      <c r="F319" s="33" t="s">
        <v>13296</v>
      </c>
      <c r="G319" s="33"/>
      <c r="H319" s="33"/>
      <c r="I319" s="33"/>
      <c r="J319" s="34" t="s">
        <v>12696</v>
      </c>
      <c r="K319" s="34" t="s">
        <v>12824</v>
      </c>
      <c r="L319" s="34" t="s">
        <v>12825</v>
      </c>
      <c r="M319" s="35">
        <f>65783.54</f>
        <v>65783.539999999994</v>
      </c>
      <c r="N319" s="35"/>
      <c r="O319" s="35"/>
    </row>
    <row r="320" spans="1:15" ht="48">
      <c r="A320" s="31" t="s">
        <v>13297</v>
      </c>
      <c r="B320" s="32">
        <v>34.200000000000003</v>
      </c>
      <c r="C320" s="32"/>
      <c r="D320" s="32"/>
      <c r="E320" s="32"/>
      <c r="F320" s="33" t="s">
        <v>13298</v>
      </c>
      <c r="G320" s="33"/>
      <c r="H320" s="33"/>
      <c r="I320" s="33"/>
      <c r="J320" s="34" t="s">
        <v>12696</v>
      </c>
      <c r="K320" s="34" t="s">
        <v>12721</v>
      </c>
      <c r="L320" s="34" t="s">
        <v>12744</v>
      </c>
      <c r="M320" s="35">
        <f>12492.96</f>
        <v>12492.96</v>
      </c>
      <c r="N320" s="35"/>
      <c r="O320" s="35"/>
    </row>
    <row r="321" spans="1:15" ht="36">
      <c r="A321" s="31" t="s">
        <v>13299</v>
      </c>
      <c r="B321" s="32">
        <v>42.3</v>
      </c>
      <c r="C321" s="32"/>
      <c r="D321" s="32"/>
      <c r="E321" s="32"/>
      <c r="F321" s="33" t="s">
        <v>13300</v>
      </c>
      <c r="G321" s="33"/>
      <c r="H321" s="33"/>
      <c r="I321" s="33"/>
      <c r="J321" s="34" t="s">
        <v>12696</v>
      </c>
      <c r="K321" s="34" t="s">
        <v>12924</v>
      </c>
      <c r="L321" s="34" t="s">
        <v>12825</v>
      </c>
      <c r="M321" s="35">
        <f>15542.71</f>
        <v>15542.71</v>
      </c>
      <c r="N321" s="35"/>
      <c r="O321" s="35"/>
    </row>
    <row r="322" spans="1:15" ht="48">
      <c r="A322" s="31" t="s">
        <v>13301</v>
      </c>
      <c r="B322" s="32">
        <v>24</v>
      </c>
      <c r="C322" s="32"/>
      <c r="D322" s="32"/>
      <c r="E322" s="32"/>
      <c r="F322" s="33" t="s">
        <v>13302</v>
      </c>
      <c r="G322" s="33"/>
      <c r="H322" s="33"/>
      <c r="I322" s="33"/>
      <c r="J322" s="34" t="s">
        <v>12696</v>
      </c>
      <c r="K322" s="34" t="s">
        <v>12924</v>
      </c>
      <c r="L322" s="34" t="s">
        <v>12744</v>
      </c>
      <c r="M322" s="35">
        <f>3145.92</f>
        <v>3145.92</v>
      </c>
      <c r="N322" s="35"/>
      <c r="O322" s="35"/>
    </row>
    <row r="323" spans="1:15" ht="36">
      <c r="A323" s="31" t="s">
        <v>13303</v>
      </c>
      <c r="B323" s="32">
        <v>25.2</v>
      </c>
      <c r="C323" s="32"/>
      <c r="D323" s="32"/>
      <c r="E323" s="32"/>
      <c r="F323" s="33" t="s">
        <v>13304</v>
      </c>
      <c r="G323" s="33"/>
      <c r="H323" s="33"/>
      <c r="I323" s="33"/>
      <c r="J323" s="34" t="s">
        <v>12696</v>
      </c>
      <c r="K323" s="34" t="s">
        <v>12721</v>
      </c>
      <c r="L323" s="34" t="s">
        <v>12825</v>
      </c>
      <c r="M323" s="35">
        <f>9239.58</f>
        <v>9239.58</v>
      </c>
      <c r="N323" s="35"/>
      <c r="O323" s="35"/>
    </row>
    <row r="324" spans="1:15" ht="36">
      <c r="A324" s="31" t="s">
        <v>13305</v>
      </c>
      <c r="B324" s="32">
        <v>22</v>
      </c>
      <c r="C324" s="32"/>
      <c r="D324" s="32"/>
      <c r="E324" s="32"/>
      <c r="F324" s="33" t="s">
        <v>13306</v>
      </c>
      <c r="G324" s="33"/>
      <c r="H324" s="33"/>
      <c r="I324" s="33"/>
      <c r="J324" s="34" t="s">
        <v>12696</v>
      </c>
      <c r="K324" s="34" t="s">
        <v>12721</v>
      </c>
      <c r="L324" s="34" t="s">
        <v>12825</v>
      </c>
      <c r="M324" s="35">
        <f>16116.54</f>
        <v>16116.54</v>
      </c>
      <c r="N324" s="35"/>
      <c r="O324" s="35"/>
    </row>
    <row r="325" spans="1:15" ht="36">
      <c r="A325" s="31" t="s">
        <v>13307</v>
      </c>
      <c r="B325" s="32">
        <v>50.5</v>
      </c>
      <c r="C325" s="32"/>
      <c r="D325" s="32"/>
      <c r="E325" s="32"/>
      <c r="F325" s="33" t="s">
        <v>13308</v>
      </c>
      <c r="G325" s="33"/>
      <c r="H325" s="33"/>
      <c r="I325" s="33"/>
      <c r="J325" s="34" t="s">
        <v>12696</v>
      </c>
      <c r="K325" s="34" t="s">
        <v>12721</v>
      </c>
      <c r="L325" s="34" t="s">
        <v>12825</v>
      </c>
      <c r="M325" s="35">
        <f>12954.77</f>
        <v>12954.77</v>
      </c>
      <c r="N325" s="35"/>
      <c r="O325" s="35"/>
    </row>
    <row r="326" spans="1:15" ht="36">
      <c r="A326" s="31" t="s">
        <v>13309</v>
      </c>
      <c r="B326" s="32">
        <v>20.5</v>
      </c>
      <c r="C326" s="32"/>
      <c r="D326" s="32"/>
      <c r="E326" s="32"/>
      <c r="F326" s="33" t="s">
        <v>13310</v>
      </c>
      <c r="G326" s="33"/>
      <c r="H326" s="33"/>
      <c r="I326" s="33"/>
      <c r="J326" s="34" t="s">
        <v>12696</v>
      </c>
      <c r="K326" s="34" t="s">
        <v>12721</v>
      </c>
      <c r="L326" s="34" t="s">
        <v>12825</v>
      </c>
      <c r="M326" s="35">
        <f>32532.94</f>
        <v>32532.94</v>
      </c>
      <c r="N326" s="35"/>
      <c r="O326" s="35"/>
    </row>
    <row r="327" spans="1:15" ht="36">
      <c r="A327" s="31" t="s">
        <v>13311</v>
      </c>
      <c r="B327" s="32">
        <v>29</v>
      </c>
      <c r="C327" s="32"/>
      <c r="D327" s="32"/>
      <c r="E327" s="32"/>
      <c r="F327" s="33" t="s">
        <v>13312</v>
      </c>
      <c r="G327" s="33"/>
      <c r="H327" s="33"/>
      <c r="I327" s="33"/>
      <c r="J327" s="34" t="s">
        <v>12696</v>
      </c>
      <c r="K327" s="34" t="s">
        <v>12721</v>
      </c>
      <c r="L327" s="34" t="s">
        <v>12825</v>
      </c>
      <c r="M327" s="35">
        <f>3814.43</f>
        <v>3814.43</v>
      </c>
      <c r="N327" s="35"/>
      <c r="O327" s="35"/>
    </row>
    <row r="328" spans="1:15" ht="36">
      <c r="A328" s="31" t="s">
        <v>13313</v>
      </c>
      <c r="B328" s="32">
        <v>13</v>
      </c>
      <c r="C328" s="32"/>
      <c r="D328" s="32"/>
      <c r="E328" s="32"/>
      <c r="F328" s="33" t="s">
        <v>13314</v>
      </c>
      <c r="G328" s="33"/>
      <c r="H328" s="33"/>
      <c r="I328" s="33"/>
      <c r="J328" s="34" t="s">
        <v>12696</v>
      </c>
      <c r="K328" s="34" t="s">
        <v>12939</v>
      </c>
      <c r="L328" s="34" t="s">
        <v>12825</v>
      </c>
      <c r="M328" s="35">
        <f>6194.76</f>
        <v>6194.76</v>
      </c>
      <c r="N328" s="35"/>
      <c r="O328" s="35"/>
    </row>
    <row r="329" spans="1:15" ht="36">
      <c r="A329" s="31" t="s">
        <v>13315</v>
      </c>
      <c r="B329" s="32">
        <v>30.1</v>
      </c>
      <c r="C329" s="32"/>
      <c r="D329" s="32"/>
      <c r="E329" s="32"/>
      <c r="F329" s="33" t="s">
        <v>13316</v>
      </c>
      <c r="G329" s="33"/>
      <c r="H329" s="33"/>
      <c r="I329" s="33"/>
      <c r="J329" s="34" t="s">
        <v>12696</v>
      </c>
      <c r="K329" s="34" t="s">
        <v>12721</v>
      </c>
      <c r="L329" s="34" t="s">
        <v>12825</v>
      </c>
      <c r="M329" s="35">
        <f>38698.37</f>
        <v>38698.370000000003</v>
      </c>
      <c r="N329" s="35"/>
      <c r="O329" s="35"/>
    </row>
    <row r="330" spans="1:15" ht="36">
      <c r="A330" s="31" t="s">
        <v>13317</v>
      </c>
      <c r="B330" s="32">
        <v>26</v>
      </c>
      <c r="C330" s="32"/>
      <c r="D330" s="32"/>
      <c r="E330" s="32"/>
      <c r="F330" s="33" t="s">
        <v>13318</v>
      </c>
      <c r="G330" s="33"/>
      <c r="H330" s="33"/>
      <c r="I330" s="33"/>
      <c r="J330" s="34" t="s">
        <v>12696</v>
      </c>
      <c r="K330" s="34" t="s">
        <v>12721</v>
      </c>
      <c r="L330" s="34" t="s">
        <v>12825</v>
      </c>
      <c r="M330" s="35">
        <f>33219.16</f>
        <v>33219.160000000003</v>
      </c>
      <c r="N330" s="35"/>
      <c r="O330" s="35"/>
    </row>
    <row r="331" spans="1:15" ht="48">
      <c r="A331" s="31" t="s">
        <v>2523</v>
      </c>
      <c r="B331" s="32">
        <v>248.2</v>
      </c>
      <c r="C331" s="32"/>
      <c r="D331" s="32"/>
      <c r="E331" s="32"/>
      <c r="F331" s="33" t="s">
        <v>13319</v>
      </c>
      <c r="G331" s="33"/>
      <c r="H331" s="33"/>
      <c r="I331" s="33"/>
      <c r="J331" s="34" t="s">
        <v>12696</v>
      </c>
      <c r="K331" s="34" t="s">
        <v>12824</v>
      </c>
      <c r="L331" s="34" t="s">
        <v>12825</v>
      </c>
      <c r="M331" s="35">
        <f>90324.94</f>
        <v>90324.94</v>
      </c>
      <c r="N331" s="35"/>
      <c r="O331" s="35"/>
    </row>
    <row r="332" spans="1:15" ht="96">
      <c r="A332" s="31" t="s">
        <v>13320</v>
      </c>
      <c r="B332" s="32">
        <v>224</v>
      </c>
      <c r="C332" s="32"/>
      <c r="D332" s="32"/>
      <c r="E332" s="32"/>
      <c r="F332" s="33" t="s">
        <v>13321</v>
      </c>
      <c r="G332" s="33"/>
      <c r="H332" s="33"/>
      <c r="I332" s="33"/>
      <c r="J332" s="34" t="s">
        <v>12696</v>
      </c>
      <c r="K332" s="34" t="s">
        <v>12886</v>
      </c>
      <c r="L332" s="34" t="s">
        <v>12825</v>
      </c>
      <c r="M332" s="35">
        <f>103585.74</f>
        <v>103585.74</v>
      </c>
      <c r="N332" s="35"/>
      <c r="O332" s="35"/>
    </row>
    <row r="333" spans="1:15" ht="36">
      <c r="A333" s="31" t="s">
        <v>13322</v>
      </c>
      <c r="B333" s="36">
        <v>444</v>
      </c>
      <c r="C333" s="36"/>
      <c r="D333" s="36"/>
      <c r="E333" s="36"/>
      <c r="F333" s="37" t="s">
        <v>13323</v>
      </c>
      <c r="G333" s="37"/>
      <c r="H333" s="37"/>
      <c r="I333" s="37"/>
      <c r="J333" s="38" t="s">
        <v>12696</v>
      </c>
      <c r="K333" s="38"/>
      <c r="L333" s="38"/>
      <c r="M333" s="39">
        <f>160066.44</f>
        <v>160066.44</v>
      </c>
      <c r="N333" s="39"/>
      <c r="O333" s="39"/>
    </row>
    <row r="334" spans="1:15" ht="36">
      <c r="A334" s="31" t="s">
        <v>13324</v>
      </c>
      <c r="B334" s="32">
        <v>27</v>
      </c>
      <c r="C334" s="32"/>
      <c r="D334" s="32"/>
      <c r="E334" s="32"/>
      <c r="F334" s="33" t="s">
        <v>13325</v>
      </c>
      <c r="G334" s="33"/>
      <c r="H334" s="33"/>
      <c r="I334" s="33"/>
      <c r="J334" s="34" t="s">
        <v>12696</v>
      </c>
      <c r="K334" s="34" t="s">
        <v>12721</v>
      </c>
      <c r="L334" s="34" t="s">
        <v>12825</v>
      </c>
      <c r="M334" s="35">
        <f>31304.36</f>
        <v>31304.36</v>
      </c>
      <c r="N334" s="35"/>
      <c r="O334" s="35"/>
    </row>
    <row r="335" spans="1:15" ht="48">
      <c r="A335" s="31" t="s">
        <v>13326</v>
      </c>
      <c r="B335" s="32">
        <v>16</v>
      </c>
      <c r="C335" s="32"/>
      <c r="D335" s="32"/>
      <c r="E335" s="32"/>
      <c r="F335" s="33" t="s">
        <v>13327</v>
      </c>
      <c r="G335" s="33"/>
      <c r="H335" s="33"/>
      <c r="I335" s="33"/>
      <c r="J335" s="34" t="s">
        <v>12696</v>
      </c>
      <c r="K335" s="34" t="s">
        <v>12721</v>
      </c>
      <c r="L335" s="34" t="s">
        <v>12744</v>
      </c>
      <c r="M335" s="35">
        <f>17888.21</f>
        <v>17888.21</v>
      </c>
      <c r="N335" s="35"/>
      <c r="O335" s="35"/>
    </row>
    <row r="336" spans="1:15" ht="48">
      <c r="A336" s="31" t="s">
        <v>13328</v>
      </c>
      <c r="B336" s="32">
        <v>20</v>
      </c>
      <c r="C336" s="32"/>
      <c r="D336" s="32"/>
      <c r="E336" s="32"/>
      <c r="F336" s="33" t="s">
        <v>13329</v>
      </c>
      <c r="G336" s="33"/>
      <c r="H336" s="33"/>
      <c r="I336" s="33"/>
      <c r="J336" s="34" t="s">
        <v>12696</v>
      </c>
      <c r="K336" s="34" t="s">
        <v>12924</v>
      </c>
      <c r="L336" s="34" t="s">
        <v>12744</v>
      </c>
      <c r="M336" s="35">
        <f>24916.2</f>
        <v>24916.2</v>
      </c>
      <c r="N336" s="35"/>
      <c r="O336" s="35"/>
    </row>
    <row r="337" spans="1:15" ht="48">
      <c r="A337" s="31" t="s">
        <v>13330</v>
      </c>
      <c r="B337" s="32">
        <v>28.6</v>
      </c>
      <c r="C337" s="32"/>
      <c r="D337" s="32"/>
      <c r="E337" s="32"/>
      <c r="F337" s="33" t="s">
        <v>13331</v>
      </c>
      <c r="G337" s="33"/>
      <c r="H337" s="33"/>
      <c r="I337" s="33"/>
      <c r="J337" s="34" t="s">
        <v>12696</v>
      </c>
      <c r="K337" s="34" t="s">
        <v>12939</v>
      </c>
      <c r="L337" s="34" t="s">
        <v>12744</v>
      </c>
      <c r="M337" s="35">
        <f>28547.66</f>
        <v>28547.66</v>
      </c>
      <c r="N337" s="35"/>
      <c r="O337" s="35"/>
    </row>
    <row r="338" spans="1:15" ht="36">
      <c r="A338" s="31" t="s">
        <v>13332</v>
      </c>
      <c r="B338" s="32">
        <v>35</v>
      </c>
      <c r="C338" s="32"/>
      <c r="D338" s="32"/>
      <c r="E338" s="32"/>
      <c r="F338" s="33" t="s">
        <v>13333</v>
      </c>
      <c r="G338" s="33"/>
      <c r="H338" s="33"/>
      <c r="I338" s="33"/>
      <c r="J338" s="34" t="s">
        <v>12696</v>
      </c>
      <c r="K338" s="34" t="s">
        <v>12721</v>
      </c>
      <c r="L338" s="34" t="s">
        <v>12825</v>
      </c>
      <c r="M338" s="35">
        <f>15322.44</f>
        <v>15322.44</v>
      </c>
      <c r="N338" s="35"/>
      <c r="O338" s="35"/>
    </row>
    <row r="339" spans="1:15" ht="48">
      <c r="A339" s="31" t="s">
        <v>13334</v>
      </c>
      <c r="B339" s="32">
        <v>21</v>
      </c>
      <c r="C339" s="32"/>
      <c r="D339" s="32"/>
      <c r="E339" s="32"/>
      <c r="F339" s="33" t="s">
        <v>13335</v>
      </c>
      <c r="G339" s="33"/>
      <c r="H339" s="33"/>
      <c r="I339" s="33"/>
      <c r="J339" s="34" t="s">
        <v>12696</v>
      </c>
      <c r="K339" s="34" t="s">
        <v>12721</v>
      </c>
      <c r="L339" s="34" t="s">
        <v>12744</v>
      </c>
      <c r="M339" s="35">
        <f>9202.27</f>
        <v>9202.27</v>
      </c>
      <c r="N339" s="35"/>
      <c r="O339" s="35"/>
    </row>
    <row r="340" spans="1:15" ht="48">
      <c r="A340" s="31" t="s">
        <v>13336</v>
      </c>
      <c r="B340" s="32">
        <v>32.5</v>
      </c>
      <c r="C340" s="32"/>
      <c r="D340" s="32"/>
      <c r="E340" s="32"/>
      <c r="F340" s="33" t="s">
        <v>13337</v>
      </c>
      <c r="G340" s="33"/>
      <c r="H340" s="33"/>
      <c r="I340" s="33"/>
      <c r="J340" s="34" t="s">
        <v>12696</v>
      </c>
      <c r="K340" s="34" t="s">
        <v>12721</v>
      </c>
      <c r="L340" s="34" t="s">
        <v>12744</v>
      </c>
      <c r="M340" s="35">
        <f>41783.95</f>
        <v>41783.949999999997</v>
      </c>
      <c r="N340" s="35"/>
      <c r="O340" s="35"/>
    </row>
    <row r="341" spans="1:15" ht="36">
      <c r="A341" s="31" t="s">
        <v>13338</v>
      </c>
      <c r="B341" s="32">
        <v>36</v>
      </c>
      <c r="C341" s="32"/>
      <c r="D341" s="32"/>
      <c r="E341" s="32"/>
      <c r="F341" s="33" t="s">
        <v>13339</v>
      </c>
      <c r="G341" s="33"/>
      <c r="H341" s="33"/>
      <c r="I341" s="33"/>
      <c r="J341" s="34" t="s">
        <v>12696</v>
      </c>
      <c r="K341" s="34" t="s">
        <v>12721</v>
      </c>
      <c r="L341" s="34" t="s">
        <v>12825</v>
      </c>
      <c r="M341" s="35">
        <f>41165.81</f>
        <v>41165.81</v>
      </c>
      <c r="N341" s="35"/>
      <c r="O341" s="35"/>
    </row>
    <row r="342" spans="1:15" ht="36">
      <c r="A342" s="31" t="s">
        <v>13340</v>
      </c>
      <c r="B342" s="32">
        <v>40</v>
      </c>
      <c r="C342" s="32"/>
      <c r="D342" s="32"/>
      <c r="E342" s="32"/>
      <c r="F342" s="33" t="s">
        <v>13341</v>
      </c>
      <c r="G342" s="33"/>
      <c r="H342" s="33"/>
      <c r="I342" s="33"/>
      <c r="J342" s="34" t="s">
        <v>12696</v>
      </c>
      <c r="K342" s="34" t="s">
        <v>12721</v>
      </c>
      <c r="L342" s="34" t="s">
        <v>12825</v>
      </c>
      <c r="M342" s="35">
        <f>10312.51</f>
        <v>10312.51</v>
      </c>
      <c r="N342" s="35"/>
      <c r="O342" s="35"/>
    </row>
    <row r="343" spans="1:15" ht="48">
      <c r="A343" s="31" t="s">
        <v>13342</v>
      </c>
      <c r="B343" s="32">
        <v>24</v>
      </c>
      <c r="C343" s="32"/>
      <c r="D343" s="32"/>
      <c r="E343" s="32"/>
      <c r="F343" s="33" t="s">
        <v>13343</v>
      </c>
      <c r="G343" s="33"/>
      <c r="H343" s="33"/>
      <c r="I343" s="33"/>
      <c r="J343" s="34" t="s">
        <v>12696</v>
      </c>
      <c r="K343" s="34" t="s">
        <v>12924</v>
      </c>
      <c r="L343" s="34" t="s">
        <v>12744</v>
      </c>
      <c r="M343" s="35">
        <f>3145.92</f>
        <v>3145.92</v>
      </c>
      <c r="N343" s="35"/>
      <c r="O343" s="35"/>
    </row>
    <row r="344" spans="1:15" ht="48">
      <c r="A344" s="31" t="s">
        <v>2013</v>
      </c>
      <c r="B344" s="32">
        <v>30.8</v>
      </c>
      <c r="C344" s="32"/>
      <c r="D344" s="32"/>
      <c r="E344" s="32"/>
      <c r="F344" s="33" t="s">
        <v>13344</v>
      </c>
      <c r="G344" s="33"/>
      <c r="H344" s="33"/>
      <c r="I344" s="33"/>
      <c r="J344" s="34" t="s">
        <v>12696</v>
      </c>
      <c r="K344" s="34" t="s">
        <v>12721</v>
      </c>
      <c r="L344" s="34" t="s">
        <v>12744</v>
      </c>
      <c r="M344" s="35">
        <f>7952.43</f>
        <v>7952.43</v>
      </c>
      <c r="N344" s="35"/>
      <c r="O344" s="35"/>
    </row>
    <row r="345" spans="1:15" ht="36">
      <c r="A345" s="31" t="s">
        <v>1978</v>
      </c>
      <c r="B345" s="32">
        <v>30.9</v>
      </c>
      <c r="C345" s="32"/>
      <c r="D345" s="32"/>
      <c r="E345" s="32"/>
      <c r="F345" s="33" t="s">
        <v>13345</v>
      </c>
      <c r="G345" s="33"/>
      <c r="H345" s="33"/>
      <c r="I345" s="33"/>
      <c r="J345" s="34" t="s">
        <v>12696</v>
      </c>
      <c r="K345" s="34" t="s">
        <v>12721</v>
      </c>
      <c r="L345" s="34" t="s">
        <v>12751</v>
      </c>
      <c r="M345" s="35">
        <f>39855.46</f>
        <v>39855.46</v>
      </c>
      <c r="N345" s="35"/>
      <c r="O345" s="35"/>
    </row>
    <row r="346" spans="1:15" ht="36">
      <c r="A346" s="31" t="s">
        <v>7424</v>
      </c>
      <c r="B346" s="32">
        <v>40.799999999999997</v>
      </c>
      <c r="C346" s="32"/>
      <c r="D346" s="32"/>
      <c r="E346" s="32"/>
      <c r="F346" s="33" t="s">
        <v>13346</v>
      </c>
      <c r="G346" s="33"/>
      <c r="H346" s="33"/>
      <c r="I346" s="33"/>
      <c r="J346" s="34" t="s">
        <v>12696</v>
      </c>
      <c r="K346" s="34" t="s">
        <v>12721</v>
      </c>
      <c r="L346" s="34" t="s">
        <v>12825</v>
      </c>
      <c r="M346" s="35">
        <f>49330.46</f>
        <v>49330.46</v>
      </c>
      <c r="N346" s="35"/>
      <c r="O346" s="35"/>
    </row>
    <row r="347" spans="1:15" ht="36">
      <c r="A347" s="31" t="s">
        <v>13347</v>
      </c>
      <c r="B347" s="32">
        <v>34.6</v>
      </c>
      <c r="C347" s="32"/>
      <c r="D347" s="32"/>
      <c r="E347" s="32"/>
      <c r="F347" s="33" t="s">
        <v>13348</v>
      </c>
      <c r="G347" s="33"/>
      <c r="H347" s="33"/>
      <c r="I347" s="33"/>
      <c r="J347" s="34" t="s">
        <v>12696</v>
      </c>
      <c r="K347" s="34" t="s">
        <v>12721</v>
      </c>
      <c r="L347" s="34" t="s">
        <v>12825</v>
      </c>
      <c r="M347" s="35">
        <f>41834.17</f>
        <v>41834.17</v>
      </c>
      <c r="N347" s="35"/>
      <c r="O347" s="35"/>
    </row>
    <row r="348" spans="1:15" ht="36">
      <c r="A348" s="31" t="s">
        <v>2009</v>
      </c>
      <c r="B348" s="32">
        <v>38</v>
      </c>
      <c r="C348" s="32"/>
      <c r="D348" s="32"/>
      <c r="E348" s="32"/>
      <c r="F348" s="33" t="s">
        <v>13349</v>
      </c>
      <c r="G348" s="33"/>
      <c r="H348" s="33"/>
      <c r="I348" s="33"/>
      <c r="J348" s="34" t="s">
        <v>12696</v>
      </c>
      <c r="K348" s="34" t="s">
        <v>12721</v>
      </c>
      <c r="L348" s="34" t="s">
        <v>12825</v>
      </c>
      <c r="M348" s="35">
        <f>45945.04</f>
        <v>45945.04</v>
      </c>
      <c r="N348" s="35"/>
      <c r="O348" s="35"/>
    </row>
    <row r="349" spans="1:15" ht="36">
      <c r="A349" s="31" t="s">
        <v>13350</v>
      </c>
      <c r="B349" s="32">
        <v>44.5</v>
      </c>
      <c r="C349" s="32"/>
      <c r="D349" s="32"/>
      <c r="E349" s="32"/>
      <c r="F349" s="33" t="s">
        <v>13351</v>
      </c>
      <c r="G349" s="33"/>
      <c r="H349" s="33"/>
      <c r="I349" s="33"/>
      <c r="J349" s="34" t="s">
        <v>12696</v>
      </c>
      <c r="K349" s="34" t="s">
        <v>12721</v>
      </c>
      <c r="L349" s="34" t="s">
        <v>12825</v>
      </c>
      <c r="M349" s="35">
        <f>53804.06</f>
        <v>53804.06</v>
      </c>
      <c r="N349" s="35"/>
      <c r="O349" s="35"/>
    </row>
    <row r="350" spans="1:15" ht="36">
      <c r="A350" s="31" t="s">
        <v>13352</v>
      </c>
      <c r="B350" s="32">
        <v>34.799999999999997</v>
      </c>
      <c r="C350" s="32"/>
      <c r="D350" s="32"/>
      <c r="E350" s="32"/>
      <c r="F350" s="33" t="s">
        <v>13353</v>
      </c>
      <c r="G350" s="33"/>
      <c r="H350" s="33"/>
      <c r="I350" s="33"/>
      <c r="J350" s="34" t="s">
        <v>12696</v>
      </c>
      <c r="K350" s="34" t="s">
        <v>12721</v>
      </c>
      <c r="L350" s="34" t="s">
        <v>12825</v>
      </c>
      <c r="M350" s="35">
        <f>42075.98</f>
        <v>42075.98</v>
      </c>
      <c r="N350" s="35"/>
      <c r="O350" s="35"/>
    </row>
    <row r="351" spans="1:15" ht="36">
      <c r="A351" s="31" t="s">
        <v>13354</v>
      </c>
      <c r="B351" s="32">
        <v>50</v>
      </c>
      <c r="C351" s="32"/>
      <c r="D351" s="32"/>
      <c r="E351" s="32"/>
      <c r="F351" s="33" t="s">
        <v>13355</v>
      </c>
      <c r="G351" s="33"/>
      <c r="H351" s="33"/>
      <c r="I351" s="33"/>
      <c r="J351" s="34" t="s">
        <v>12696</v>
      </c>
      <c r="K351" s="34" t="s">
        <v>12721</v>
      </c>
      <c r="L351" s="34" t="s">
        <v>12825</v>
      </c>
      <c r="M351" s="35">
        <f>60454</f>
        <v>60454</v>
      </c>
      <c r="N351" s="35"/>
      <c r="O351" s="35"/>
    </row>
    <row r="352" spans="1:15" ht="48">
      <c r="A352" s="31" t="s">
        <v>13356</v>
      </c>
      <c r="B352" s="32">
        <v>70</v>
      </c>
      <c r="C352" s="32"/>
      <c r="D352" s="32"/>
      <c r="E352" s="32"/>
      <c r="F352" s="33" t="s">
        <v>13357</v>
      </c>
      <c r="G352" s="33"/>
      <c r="H352" s="33"/>
      <c r="I352" s="33"/>
      <c r="J352" s="34" t="s">
        <v>12696</v>
      </c>
      <c r="K352" s="34" t="s">
        <v>12924</v>
      </c>
      <c r="L352" s="34" t="s">
        <v>12744</v>
      </c>
      <c r="M352" s="35">
        <f>84635.6</f>
        <v>84635.6</v>
      </c>
      <c r="N352" s="35"/>
      <c r="O352" s="35"/>
    </row>
    <row r="353" spans="1:15" ht="36">
      <c r="A353" s="31" t="s">
        <v>13358</v>
      </c>
      <c r="B353" s="32">
        <v>27.8</v>
      </c>
      <c r="C353" s="32"/>
      <c r="D353" s="32"/>
      <c r="E353" s="32"/>
      <c r="F353" s="33" t="s">
        <v>13359</v>
      </c>
      <c r="G353" s="33"/>
      <c r="H353" s="33"/>
      <c r="I353" s="33"/>
      <c r="J353" s="34" t="s">
        <v>12696</v>
      </c>
      <c r="K353" s="34" t="s">
        <v>12721</v>
      </c>
      <c r="L353" s="34" t="s">
        <v>12825</v>
      </c>
      <c r="M353" s="35">
        <f>33612.42</f>
        <v>33612.42</v>
      </c>
      <c r="N353" s="35"/>
      <c r="O353" s="35"/>
    </row>
    <row r="354" spans="1:15" ht="48">
      <c r="A354" s="31" t="s">
        <v>13360</v>
      </c>
      <c r="B354" s="32">
        <v>28.1</v>
      </c>
      <c r="C354" s="32"/>
      <c r="D354" s="32"/>
      <c r="E354" s="32"/>
      <c r="F354" s="33" t="s">
        <v>13361</v>
      </c>
      <c r="G354" s="33"/>
      <c r="H354" s="33"/>
      <c r="I354" s="33"/>
      <c r="J354" s="34" t="s">
        <v>12696</v>
      </c>
      <c r="K354" s="34" t="s">
        <v>12721</v>
      </c>
      <c r="L354" s="34" t="s">
        <v>12744</v>
      </c>
      <c r="M354" s="35">
        <f>33975.15</f>
        <v>33975.15</v>
      </c>
      <c r="N354" s="35"/>
      <c r="O354" s="35"/>
    </row>
    <row r="355" spans="1:15" ht="36">
      <c r="A355" s="31" t="s">
        <v>13362</v>
      </c>
      <c r="B355" s="32">
        <v>33.9</v>
      </c>
      <c r="C355" s="32"/>
      <c r="D355" s="32"/>
      <c r="E355" s="32"/>
      <c r="F355" s="33" t="s">
        <v>13363</v>
      </c>
      <c r="G355" s="33"/>
      <c r="H355" s="33"/>
      <c r="I355" s="33"/>
      <c r="J355" s="34" t="s">
        <v>12696</v>
      </c>
      <c r="K355" s="34" t="s">
        <v>12721</v>
      </c>
      <c r="L355" s="34" t="s">
        <v>12825</v>
      </c>
      <c r="M355" s="35">
        <f>40987.81</f>
        <v>40987.81</v>
      </c>
      <c r="N355" s="35"/>
      <c r="O355" s="35"/>
    </row>
    <row r="356" spans="1:15" ht="36">
      <c r="A356" s="31" t="s">
        <v>13364</v>
      </c>
      <c r="B356" s="32">
        <v>43</v>
      </c>
      <c r="C356" s="32"/>
      <c r="D356" s="32"/>
      <c r="E356" s="32"/>
      <c r="F356" s="33" t="s">
        <v>13365</v>
      </c>
      <c r="G356" s="33"/>
      <c r="H356" s="33"/>
      <c r="I356" s="33"/>
      <c r="J356" s="34" t="s">
        <v>12696</v>
      </c>
      <c r="K356" s="34" t="s">
        <v>12721</v>
      </c>
      <c r="L356" s="34" t="s">
        <v>12825</v>
      </c>
      <c r="M356" s="35">
        <f>51990.44</f>
        <v>51990.44</v>
      </c>
      <c r="N356" s="35"/>
      <c r="O356" s="35"/>
    </row>
    <row r="357" spans="1:15" ht="36">
      <c r="A357" s="31" t="s">
        <v>13366</v>
      </c>
      <c r="B357" s="32">
        <v>24</v>
      </c>
      <c r="C357" s="32"/>
      <c r="D357" s="32"/>
      <c r="E357" s="32"/>
      <c r="F357" s="33" t="s">
        <v>13367</v>
      </c>
      <c r="G357" s="33"/>
      <c r="H357" s="33"/>
      <c r="I357" s="33"/>
      <c r="J357" s="34" t="s">
        <v>12696</v>
      </c>
      <c r="K357" s="34" t="s">
        <v>12721</v>
      </c>
      <c r="L357" s="34" t="s">
        <v>12825</v>
      </c>
      <c r="M357" s="35">
        <f>29017.92</f>
        <v>29017.919999999998</v>
      </c>
      <c r="N357" s="35"/>
      <c r="O357" s="35"/>
    </row>
    <row r="358" spans="1:15" ht="36">
      <c r="A358" s="31" t="s">
        <v>13368</v>
      </c>
      <c r="B358" s="32">
        <v>54.9</v>
      </c>
      <c r="C358" s="32"/>
      <c r="D358" s="32"/>
      <c r="E358" s="32"/>
      <c r="F358" s="33" t="s">
        <v>13369</v>
      </c>
      <c r="G358" s="33"/>
      <c r="H358" s="33"/>
      <c r="I358" s="33"/>
      <c r="J358" s="34" t="s">
        <v>12696</v>
      </c>
      <c r="K358" s="34" t="s">
        <v>12721</v>
      </c>
      <c r="L358" s="34" t="s">
        <v>12825</v>
      </c>
      <c r="M358" s="35">
        <f>66378.49</f>
        <v>66378.490000000005</v>
      </c>
      <c r="N358" s="35"/>
      <c r="O358" s="35"/>
    </row>
    <row r="359" spans="1:15" ht="36">
      <c r="A359" s="31" t="s">
        <v>13370</v>
      </c>
      <c r="B359" s="36">
        <v>33</v>
      </c>
      <c r="C359" s="36"/>
      <c r="D359" s="36"/>
      <c r="E359" s="36"/>
      <c r="F359" s="37" t="s">
        <v>13371</v>
      </c>
      <c r="G359" s="37"/>
      <c r="H359" s="37"/>
      <c r="I359" s="37"/>
      <c r="J359" s="34" t="s">
        <v>12696</v>
      </c>
      <c r="K359" s="34" t="s">
        <v>12721</v>
      </c>
      <c r="L359" s="38" t="s">
        <v>12751</v>
      </c>
      <c r="M359" s="39">
        <f>31933.04</f>
        <v>31933.040000000001</v>
      </c>
      <c r="N359" s="39"/>
      <c r="O359" s="39"/>
    </row>
    <row r="360" spans="1:15" ht="36">
      <c r="A360" s="31" t="s">
        <v>13372</v>
      </c>
      <c r="B360" s="32">
        <v>442</v>
      </c>
      <c r="C360" s="32"/>
      <c r="D360" s="32"/>
      <c r="E360" s="32"/>
      <c r="F360" s="33" t="s">
        <v>13373</v>
      </c>
      <c r="G360" s="33"/>
      <c r="H360" s="33"/>
      <c r="I360" s="33"/>
      <c r="J360" s="34" t="s">
        <v>12696</v>
      </c>
      <c r="K360" s="34" t="s">
        <v>12697</v>
      </c>
      <c r="L360" s="38" t="s">
        <v>12751</v>
      </c>
      <c r="M360" s="35">
        <f>172004.3</f>
        <v>172004.3</v>
      </c>
      <c r="N360" s="35"/>
      <c r="O360" s="35"/>
    </row>
    <row r="361" spans="1:15" ht="48">
      <c r="A361" s="31" t="s">
        <v>13374</v>
      </c>
      <c r="B361" s="32">
        <v>37</v>
      </c>
      <c r="C361" s="32"/>
      <c r="D361" s="32"/>
      <c r="E361" s="32"/>
      <c r="F361" s="33" t="s">
        <v>13375</v>
      </c>
      <c r="G361" s="33"/>
      <c r="H361" s="33"/>
      <c r="I361" s="33"/>
      <c r="J361" s="34" t="s">
        <v>12696</v>
      </c>
      <c r="K361" s="34" t="s">
        <v>12721</v>
      </c>
      <c r="L361" s="34" t="s">
        <v>12744</v>
      </c>
      <c r="M361" s="35">
        <f>38141.96</f>
        <v>38141.96</v>
      </c>
      <c r="N361" s="35"/>
      <c r="O361" s="35"/>
    </row>
    <row r="362" spans="1:15" ht="36">
      <c r="A362" s="31" t="s">
        <v>13376</v>
      </c>
      <c r="B362" s="32">
        <v>37.6</v>
      </c>
      <c r="C362" s="32"/>
      <c r="D362" s="32"/>
      <c r="E362" s="32"/>
      <c r="F362" s="33" t="s">
        <v>13377</v>
      </c>
      <c r="G362" s="33"/>
      <c r="H362" s="33"/>
      <c r="I362" s="33"/>
      <c r="J362" s="34" t="s">
        <v>12696</v>
      </c>
      <c r="K362" s="34" t="s">
        <v>12721</v>
      </c>
      <c r="L362" s="34" t="s">
        <v>12825</v>
      </c>
      <c r="M362" s="35">
        <f>48340.82</f>
        <v>48340.82</v>
      </c>
      <c r="N362" s="35"/>
      <c r="O362" s="35"/>
    </row>
    <row r="363" spans="1:15" ht="36">
      <c r="A363" s="31" t="s">
        <v>13378</v>
      </c>
      <c r="B363" s="32">
        <v>25.9</v>
      </c>
      <c r="C363" s="32"/>
      <c r="D363" s="32"/>
      <c r="E363" s="32"/>
      <c r="F363" s="33" t="s">
        <v>13379</v>
      </c>
      <c r="G363" s="33"/>
      <c r="H363" s="33"/>
      <c r="I363" s="33"/>
      <c r="J363" s="34" t="s">
        <v>12696</v>
      </c>
      <c r="K363" s="34" t="s">
        <v>12721</v>
      </c>
      <c r="L363" s="34" t="s">
        <v>12825</v>
      </c>
      <c r="M363" s="35">
        <f>3394.97</f>
        <v>3394.97</v>
      </c>
      <c r="N363" s="35"/>
      <c r="O363" s="35"/>
    </row>
    <row r="364" spans="1:15" ht="48">
      <c r="A364" s="31" t="s">
        <v>13380</v>
      </c>
      <c r="B364" s="43">
        <v>3696</v>
      </c>
      <c r="C364" s="32"/>
      <c r="D364" s="32"/>
      <c r="E364" s="32"/>
      <c r="F364" s="33" t="s">
        <v>13381</v>
      </c>
      <c r="G364" s="33"/>
      <c r="H364" s="33"/>
      <c r="I364" s="33"/>
      <c r="J364" s="34" t="s">
        <v>12696</v>
      </c>
      <c r="K364" s="34" t="s">
        <v>13382</v>
      </c>
      <c r="L364" s="34" t="s">
        <v>12744</v>
      </c>
      <c r="M364" s="35">
        <f>3689236.32</f>
        <v>3689236.32</v>
      </c>
      <c r="N364" s="35"/>
      <c r="O364" s="35"/>
    </row>
    <row r="365" spans="1:15" ht="108">
      <c r="A365" s="31" t="s">
        <v>13383</v>
      </c>
      <c r="B365" s="43">
        <v>1829</v>
      </c>
      <c r="C365" s="32"/>
      <c r="D365" s="32"/>
      <c r="E365" s="32"/>
      <c r="F365" s="33" t="s">
        <v>13384</v>
      </c>
      <c r="G365" s="33"/>
      <c r="H365" s="33"/>
      <c r="I365" s="33"/>
      <c r="J365" s="34" t="s">
        <v>12696</v>
      </c>
      <c r="K365" s="34" t="s">
        <v>13385</v>
      </c>
      <c r="L365" s="34" t="s">
        <v>12744</v>
      </c>
      <c r="M365" s="35">
        <f>1825652.93</f>
        <v>1825652.93</v>
      </c>
      <c r="N365" s="35"/>
      <c r="O365" s="35"/>
    </row>
    <row r="366" spans="1:15" ht="36">
      <c r="A366" s="31" t="s">
        <v>13386</v>
      </c>
      <c r="B366" s="32">
        <v>38.799999999999997</v>
      </c>
      <c r="C366" s="32"/>
      <c r="D366" s="32"/>
      <c r="E366" s="32"/>
      <c r="F366" s="33" t="s">
        <v>13387</v>
      </c>
      <c r="G366" s="33"/>
      <c r="H366" s="33"/>
      <c r="I366" s="33"/>
      <c r="J366" s="34" t="s">
        <v>12696</v>
      </c>
      <c r="K366" s="34" t="s">
        <v>12721</v>
      </c>
      <c r="L366" s="34" t="s">
        <v>12825</v>
      </c>
      <c r="M366" s="35">
        <f>5085.9</f>
        <v>5085.8999999999996</v>
      </c>
      <c r="N366" s="35"/>
      <c r="O366" s="35"/>
    </row>
    <row r="367" spans="1:15" ht="48">
      <c r="A367" s="31" t="s">
        <v>13388</v>
      </c>
      <c r="B367" s="32">
        <v>35</v>
      </c>
      <c r="C367" s="32"/>
      <c r="D367" s="32"/>
      <c r="E367" s="32"/>
      <c r="F367" s="33" t="s">
        <v>13389</v>
      </c>
      <c r="G367" s="33"/>
      <c r="H367" s="33"/>
      <c r="I367" s="33"/>
      <c r="J367" s="34" t="s">
        <v>12696</v>
      </c>
      <c r="K367" s="34" t="s">
        <v>12721</v>
      </c>
      <c r="L367" s="34" t="s">
        <v>12744</v>
      </c>
      <c r="M367" s="35">
        <f>43603.35</f>
        <v>43603.35</v>
      </c>
      <c r="N367" s="35"/>
      <c r="O367" s="35"/>
    </row>
    <row r="368" spans="1:15" ht="48">
      <c r="A368" s="31" t="s">
        <v>13390</v>
      </c>
      <c r="B368" s="32">
        <v>50</v>
      </c>
      <c r="C368" s="32"/>
      <c r="D368" s="32"/>
      <c r="E368" s="32"/>
      <c r="F368" s="33" t="s">
        <v>13391</v>
      </c>
      <c r="G368" s="33"/>
      <c r="H368" s="33"/>
      <c r="I368" s="33"/>
      <c r="J368" s="34" t="s">
        <v>12696</v>
      </c>
      <c r="K368" s="34" t="s">
        <v>12924</v>
      </c>
      <c r="L368" s="34" t="s">
        <v>12744</v>
      </c>
      <c r="M368" s="35">
        <f>62290.5</f>
        <v>62290.5</v>
      </c>
      <c r="N368" s="35"/>
      <c r="O368" s="35"/>
    </row>
    <row r="369" spans="1:15" ht="48">
      <c r="A369" s="31" t="s">
        <v>13392</v>
      </c>
      <c r="B369" s="32">
        <v>50</v>
      </c>
      <c r="C369" s="32"/>
      <c r="D369" s="32"/>
      <c r="E369" s="32"/>
      <c r="F369" s="33" t="s">
        <v>13393</v>
      </c>
      <c r="G369" s="33"/>
      <c r="H369" s="33"/>
      <c r="I369" s="33"/>
      <c r="J369" s="34" t="s">
        <v>12696</v>
      </c>
      <c r="K369" s="34" t="s">
        <v>12924</v>
      </c>
      <c r="L369" s="34" t="s">
        <v>12744</v>
      </c>
      <c r="M369" s="35">
        <f>62290.5</f>
        <v>62290.5</v>
      </c>
      <c r="N369" s="35"/>
      <c r="O369" s="35"/>
    </row>
    <row r="370" spans="1:15" ht="48">
      <c r="A370" s="31" t="s">
        <v>13394</v>
      </c>
      <c r="B370" s="32">
        <v>50</v>
      </c>
      <c r="C370" s="32"/>
      <c r="D370" s="32"/>
      <c r="E370" s="32"/>
      <c r="F370" s="33" t="s">
        <v>13395</v>
      </c>
      <c r="G370" s="33"/>
      <c r="H370" s="33"/>
      <c r="I370" s="33"/>
      <c r="J370" s="34" t="s">
        <v>12696</v>
      </c>
      <c r="K370" s="34" t="s">
        <v>12924</v>
      </c>
      <c r="L370" s="34" t="s">
        <v>12744</v>
      </c>
      <c r="M370" s="35">
        <f>62290.5</f>
        <v>62290.5</v>
      </c>
      <c r="N370" s="35"/>
      <c r="O370" s="35"/>
    </row>
    <row r="371" spans="1:15" ht="132">
      <c r="A371" s="31" t="s">
        <v>13396</v>
      </c>
      <c r="B371" s="32">
        <v>48</v>
      </c>
      <c r="C371" s="32"/>
      <c r="D371" s="32"/>
      <c r="E371" s="32"/>
      <c r="F371" s="33" t="s">
        <v>13397</v>
      </c>
      <c r="G371" s="33"/>
      <c r="H371" s="33"/>
      <c r="I371" s="33"/>
      <c r="J371" s="34" t="s">
        <v>12696</v>
      </c>
      <c r="K371" s="40" t="s">
        <v>13398</v>
      </c>
      <c r="L371" s="34" t="s">
        <v>12825</v>
      </c>
      <c r="M371" s="35">
        <f>166382.88</f>
        <v>166382.88</v>
      </c>
      <c r="N371" s="35"/>
      <c r="O371" s="35"/>
    </row>
    <row r="372" spans="1:15" ht="48">
      <c r="A372" s="31" t="s">
        <v>13399</v>
      </c>
      <c r="B372" s="32">
        <v>50</v>
      </c>
      <c r="C372" s="32"/>
      <c r="D372" s="32"/>
      <c r="E372" s="32"/>
      <c r="F372" s="33" t="s">
        <v>13400</v>
      </c>
      <c r="G372" s="33"/>
      <c r="H372" s="33"/>
      <c r="I372" s="33"/>
      <c r="J372" s="34" t="s">
        <v>12696</v>
      </c>
      <c r="K372" s="34" t="s">
        <v>12924</v>
      </c>
      <c r="L372" s="34" t="s">
        <v>12744</v>
      </c>
      <c r="M372" s="35">
        <f>62290.5</f>
        <v>62290.5</v>
      </c>
      <c r="N372" s="35"/>
      <c r="O372" s="35"/>
    </row>
    <row r="373" spans="1:15" ht="48">
      <c r="A373" s="31" t="s">
        <v>13401</v>
      </c>
      <c r="B373" s="32">
        <v>36</v>
      </c>
      <c r="C373" s="32"/>
      <c r="D373" s="32"/>
      <c r="E373" s="32"/>
      <c r="F373" s="33" t="s">
        <v>13402</v>
      </c>
      <c r="G373" s="33"/>
      <c r="H373" s="33"/>
      <c r="I373" s="33"/>
      <c r="J373" s="34" t="s">
        <v>12696</v>
      </c>
      <c r="K373" s="34" t="s">
        <v>12924</v>
      </c>
      <c r="L373" s="34" t="s">
        <v>12744</v>
      </c>
      <c r="M373" s="35">
        <f>44849.16</f>
        <v>44849.16</v>
      </c>
      <c r="N373" s="35"/>
      <c r="O373" s="35"/>
    </row>
    <row r="374" spans="1:15" ht="48">
      <c r="A374" s="31" t="s">
        <v>13403</v>
      </c>
      <c r="B374" s="32">
        <v>30</v>
      </c>
      <c r="C374" s="32"/>
      <c r="D374" s="32"/>
      <c r="E374" s="32"/>
      <c r="F374" s="33" t="s">
        <v>13404</v>
      </c>
      <c r="G374" s="33"/>
      <c r="H374" s="33"/>
      <c r="I374" s="33"/>
      <c r="J374" s="34" t="s">
        <v>12696</v>
      </c>
      <c r="K374" s="34" t="s">
        <v>12924</v>
      </c>
      <c r="L374" s="34" t="s">
        <v>12744</v>
      </c>
      <c r="M374" s="35">
        <f>37374.3</f>
        <v>37374.300000000003</v>
      </c>
      <c r="N374" s="35"/>
      <c r="O374" s="35"/>
    </row>
    <row r="375" spans="1:15" ht="36">
      <c r="A375" s="31" t="s">
        <v>13405</v>
      </c>
      <c r="B375" s="48">
        <v>36</v>
      </c>
      <c r="C375" s="49"/>
      <c r="D375" s="49"/>
      <c r="E375" s="50"/>
      <c r="F375" s="51" t="s">
        <v>13406</v>
      </c>
      <c r="G375" s="52"/>
      <c r="H375" s="52"/>
      <c r="I375" s="53"/>
      <c r="J375" s="38" t="s">
        <v>12696</v>
      </c>
      <c r="K375" s="38"/>
      <c r="L375" s="38"/>
      <c r="M375" s="54">
        <f>44849.16</f>
        <v>44849.16</v>
      </c>
      <c r="N375" s="55"/>
      <c r="O375" s="56"/>
    </row>
    <row r="376" spans="1:15" ht="48">
      <c r="A376" s="31" t="s">
        <v>13407</v>
      </c>
      <c r="B376" s="32">
        <v>40</v>
      </c>
      <c r="C376" s="32"/>
      <c r="D376" s="32"/>
      <c r="E376" s="32"/>
      <c r="F376" s="33" t="s">
        <v>13408</v>
      </c>
      <c r="G376" s="33"/>
      <c r="H376" s="33"/>
      <c r="I376" s="33"/>
      <c r="J376" s="34" t="s">
        <v>12696</v>
      </c>
      <c r="K376" s="34" t="s">
        <v>12924</v>
      </c>
      <c r="L376" s="34" t="s">
        <v>12744</v>
      </c>
      <c r="M376" s="35">
        <f>49832.4</f>
        <v>49832.4</v>
      </c>
      <c r="N376" s="35"/>
      <c r="O376" s="35"/>
    </row>
    <row r="377" spans="1:15" ht="48">
      <c r="A377" s="31" t="s">
        <v>13409</v>
      </c>
      <c r="B377" s="32">
        <v>32</v>
      </c>
      <c r="C377" s="32"/>
      <c r="D377" s="32"/>
      <c r="E377" s="32"/>
      <c r="F377" s="33" t="s">
        <v>13410</v>
      </c>
      <c r="G377" s="33"/>
      <c r="H377" s="33"/>
      <c r="I377" s="33"/>
      <c r="J377" s="34" t="s">
        <v>12696</v>
      </c>
      <c r="K377" s="34" t="s">
        <v>12924</v>
      </c>
      <c r="L377" s="34" t="s">
        <v>12744</v>
      </c>
      <c r="M377" s="35">
        <f>39865.92</f>
        <v>39865.919999999998</v>
      </c>
      <c r="N377" s="35"/>
      <c r="O377" s="35"/>
    </row>
    <row r="378" spans="1:15" ht="48">
      <c r="A378" s="31" t="s">
        <v>13411</v>
      </c>
      <c r="B378" s="32">
        <v>40</v>
      </c>
      <c r="C378" s="32"/>
      <c r="D378" s="32"/>
      <c r="E378" s="32"/>
      <c r="F378" s="33" t="s">
        <v>13412</v>
      </c>
      <c r="G378" s="33"/>
      <c r="H378" s="33"/>
      <c r="I378" s="33"/>
      <c r="J378" s="34" t="s">
        <v>12696</v>
      </c>
      <c r="K378" s="34" t="s">
        <v>12924</v>
      </c>
      <c r="L378" s="34" t="s">
        <v>12744</v>
      </c>
      <c r="M378" s="35">
        <f>49832.4</f>
        <v>49832.4</v>
      </c>
      <c r="N378" s="35"/>
      <c r="O378" s="35"/>
    </row>
    <row r="379" spans="1:15" ht="48">
      <c r="A379" s="31" t="s">
        <v>13413</v>
      </c>
      <c r="B379" s="32">
        <v>50</v>
      </c>
      <c r="C379" s="32"/>
      <c r="D379" s="32"/>
      <c r="E379" s="32"/>
      <c r="F379" s="33" t="s">
        <v>13414</v>
      </c>
      <c r="G379" s="33"/>
      <c r="H379" s="33"/>
      <c r="I379" s="33"/>
      <c r="J379" s="34" t="s">
        <v>12696</v>
      </c>
      <c r="K379" s="34" t="s">
        <v>12924</v>
      </c>
      <c r="L379" s="34" t="s">
        <v>12744</v>
      </c>
      <c r="M379" s="35">
        <f>62290.5</f>
        <v>62290.5</v>
      </c>
      <c r="N379" s="35"/>
      <c r="O379" s="35"/>
    </row>
    <row r="380" spans="1:15" ht="48">
      <c r="A380" s="31" t="s">
        <v>13415</v>
      </c>
      <c r="B380" s="32">
        <v>40</v>
      </c>
      <c r="C380" s="32"/>
      <c r="D380" s="32"/>
      <c r="E380" s="32"/>
      <c r="F380" s="33" t="s">
        <v>13416</v>
      </c>
      <c r="G380" s="33"/>
      <c r="H380" s="33"/>
      <c r="I380" s="33"/>
      <c r="J380" s="34" t="s">
        <v>12696</v>
      </c>
      <c r="K380" s="34" t="s">
        <v>12924</v>
      </c>
      <c r="L380" s="34" t="s">
        <v>12744</v>
      </c>
      <c r="M380" s="35">
        <f>49832.4</f>
        <v>49832.4</v>
      </c>
      <c r="N380" s="35"/>
      <c r="O380" s="35"/>
    </row>
    <row r="381" spans="1:15" ht="72">
      <c r="A381" s="31" t="s">
        <v>13417</v>
      </c>
      <c r="B381" s="32">
        <v>24</v>
      </c>
      <c r="C381" s="32"/>
      <c r="D381" s="32"/>
      <c r="E381" s="32"/>
      <c r="F381" s="33" t="s">
        <v>13418</v>
      </c>
      <c r="G381" s="33"/>
      <c r="H381" s="33"/>
      <c r="I381" s="33"/>
      <c r="J381" s="34" t="s">
        <v>12696</v>
      </c>
      <c r="K381" s="34" t="s">
        <v>12721</v>
      </c>
      <c r="L381" s="34" t="s">
        <v>12847</v>
      </c>
      <c r="M381" s="35">
        <f>3119.7</f>
        <v>3119.7</v>
      </c>
      <c r="N381" s="35"/>
      <c r="O381" s="35"/>
    </row>
    <row r="382" spans="1:15" ht="48">
      <c r="A382" s="31" t="s">
        <v>13419</v>
      </c>
      <c r="B382" s="32">
        <v>36</v>
      </c>
      <c r="C382" s="32"/>
      <c r="D382" s="32"/>
      <c r="E382" s="32"/>
      <c r="F382" s="33" t="s">
        <v>13420</v>
      </c>
      <c r="G382" s="33"/>
      <c r="H382" s="33"/>
      <c r="I382" s="33"/>
      <c r="J382" s="34" t="s">
        <v>12696</v>
      </c>
      <c r="K382" s="34" t="s">
        <v>12924</v>
      </c>
      <c r="L382" s="34" t="s">
        <v>12744</v>
      </c>
      <c r="M382" s="35">
        <f>4718.88</f>
        <v>4718.88</v>
      </c>
      <c r="N382" s="35"/>
      <c r="O382" s="35"/>
    </row>
    <row r="383" spans="1:15" ht="48">
      <c r="A383" s="31" t="s">
        <v>13421</v>
      </c>
      <c r="B383" s="32">
        <v>141</v>
      </c>
      <c r="C383" s="32"/>
      <c r="D383" s="32"/>
      <c r="E383" s="32"/>
      <c r="F383" s="33" t="s">
        <v>13422</v>
      </c>
      <c r="G383" s="33"/>
      <c r="H383" s="33"/>
      <c r="I383" s="33"/>
      <c r="J383" s="34" t="s">
        <v>12696</v>
      </c>
      <c r="K383" s="34" t="s">
        <v>12833</v>
      </c>
      <c r="L383" s="34" t="s">
        <v>12744</v>
      </c>
      <c r="M383" s="35">
        <f>50929.2</f>
        <v>50929.2</v>
      </c>
      <c r="N383" s="35"/>
      <c r="O383" s="35"/>
    </row>
    <row r="384" spans="1:15" ht="48">
      <c r="A384" s="31" t="s">
        <v>13423</v>
      </c>
      <c r="B384" s="32">
        <v>40</v>
      </c>
      <c r="C384" s="32"/>
      <c r="D384" s="32"/>
      <c r="E384" s="32"/>
      <c r="F384" s="33" t="s">
        <v>13424</v>
      </c>
      <c r="G384" s="33"/>
      <c r="H384" s="33"/>
      <c r="I384" s="33"/>
      <c r="J384" s="34" t="s">
        <v>12696</v>
      </c>
      <c r="K384" s="34" t="s">
        <v>12721</v>
      </c>
      <c r="L384" s="34" t="s">
        <v>12744</v>
      </c>
      <c r="M384" s="35">
        <f>5243.2</f>
        <v>5243.2</v>
      </c>
      <c r="N384" s="35"/>
      <c r="O384" s="35"/>
    </row>
    <row r="385" spans="1:15" ht="36">
      <c r="A385" s="31" t="s">
        <v>13425</v>
      </c>
      <c r="B385" s="32">
        <v>25</v>
      </c>
      <c r="C385" s="32"/>
      <c r="D385" s="32"/>
      <c r="E385" s="32"/>
      <c r="F385" s="33" t="s">
        <v>13426</v>
      </c>
      <c r="G385" s="33"/>
      <c r="H385" s="33"/>
      <c r="I385" s="33"/>
      <c r="J385" s="34" t="s">
        <v>12696</v>
      </c>
      <c r="K385" s="34" t="s">
        <v>12721</v>
      </c>
      <c r="L385" s="34" t="s">
        <v>12825</v>
      </c>
      <c r="M385" s="35">
        <f>3290.11</f>
        <v>3290.11</v>
      </c>
      <c r="N385" s="35"/>
      <c r="O385" s="35"/>
    </row>
    <row r="386" spans="1:15" ht="48">
      <c r="A386" s="31" t="s">
        <v>13427</v>
      </c>
      <c r="B386" s="32">
        <v>42</v>
      </c>
      <c r="C386" s="32"/>
      <c r="D386" s="32"/>
      <c r="E386" s="32"/>
      <c r="F386" s="33" t="s">
        <v>13428</v>
      </c>
      <c r="G386" s="33"/>
      <c r="H386" s="33"/>
      <c r="I386" s="33"/>
      <c r="J386" s="34" t="s">
        <v>12696</v>
      </c>
      <c r="K386" s="34" t="s">
        <v>12721</v>
      </c>
      <c r="L386" s="34" t="s">
        <v>12744</v>
      </c>
      <c r="M386" s="35">
        <f>5492.25</f>
        <v>5492.25</v>
      </c>
      <c r="N386" s="35"/>
      <c r="O386" s="35"/>
    </row>
    <row r="387" spans="1:15" ht="36">
      <c r="A387" s="31" t="s">
        <v>13429</v>
      </c>
      <c r="B387" s="32">
        <v>24</v>
      </c>
      <c r="C387" s="32"/>
      <c r="D387" s="32"/>
      <c r="E387" s="32"/>
      <c r="F387" s="33" t="s">
        <v>13430</v>
      </c>
      <c r="G387" s="33"/>
      <c r="H387" s="33"/>
      <c r="I387" s="33"/>
      <c r="J387" s="34" t="s">
        <v>12696</v>
      </c>
      <c r="K387" s="34" t="s">
        <v>12721</v>
      </c>
      <c r="L387" s="34" t="s">
        <v>12751</v>
      </c>
      <c r="M387" s="35">
        <f>10003.44</f>
        <v>10003.44</v>
      </c>
      <c r="N387" s="35"/>
      <c r="O387" s="35"/>
    </row>
    <row r="388" spans="1:15" ht="48">
      <c r="A388" s="31" t="s">
        <v>13431</v>
      </c>
      <c r="B388" s="32">
        <v>28</v>
      </c>
      <c r="C388" s="32"/>
      <c r="D388" s="32"/>
      <c r="E388" s="32"/>
      <c r="F388" s="33" t="s">
        <v>13432</v>
      </c>
      <c r="G388" s="33"/>
      <c r="H388" s="33"/>
      <c r="I388" s="33"/>
      <c r="J388" s="34" t="s">
        <v>12696</v>
      </c>
      <c r="K388" s="34" t="s">
        <v>12721</v>
      </c>
      <c r="L388" s="34" t="s">
        <v>12744</v>
      </c>
      <c r="M388" s="35">
        <f>11879</f>
        <v>11879</v>
      </c>
      <c r="N388" s="35"/>
      <c r="O388" s="35"/>
    </row>
    <row r="389" spans="1:15" ht="36">
      <c r="A389" s="31" t="s">
        <v>13433</v>
      </c>
      <c r="B389" s="32">
        <v>39</v>
      </c>
      <c r="C389" s="32"/>
      <c r="D389" s="32"/>
      <c r="E389" s="32"/>
      <c r="F389" s="33" t="s">
        <v>13434</v>
      </c>
      <c r="G389" s="33"/>
      <c r="H389" s="33"/>
      <c r="I389" s="33"/>
      <c r="J389" s="34" t="s">
        <v>12696</v>
      </c>
      <c r="K389" s="34" t="s">
        <v>12721</v>
      </c>
      <c r="L389" s="34" t="s">
        <v>12825</v>
      </c>
      <c r="M389" s="35">
        <f>5085.9</f>
        <v>5085.8999999999996</v>
      </c>
      <c r="N389" s="35"/>
      <c r="O389" s="35"/>
    </row>
    <row r="390" spans="1:15" ht="48">
      <c r="A390" s="31" t="s">
        <v>13435</v>
      </c>
      <c r="B390" s="32">
        <v>25</v>
      </c>
      <c r="C390" s="32"/>
      <c r="D390" s="32"/>
      <c r="E390" s="32"/>
      <c r="F390" s="33" t="s">
        <v>13436</v>
      </c>
      <c r="G390" s="33"/>
      <c r="H390" s="33"/>
      <c r="I390" s="33"/>
      <c r="J390" s="34" t="s">
        <v>12696</v>
      </c>
      <c r="K390" s="34" t="s">
        <v>12721</v>
      </c>
      <c r="L390" s="34" t="s">
        <v>12744</v>
      </c>
      <c r="M390" s="35">
        <f>24799.5</f>
        <v>24799.5</v>
      </c>
      <c r="N390" s="35"/>
      <c r="O390" s="35"/>
    </row>
    <row r="391" spans="1:15" ht="36">
      <c r="A391" s="31" t="s">
        <v>13437</v>
      </c>
      <c r="B391" s="32">
        <v>67.400000000000006</v>
      </c>
      <c r="C391" s="32"/>
      <c r="D391" s="32"/>
      <c r="E391" s="32"/>
      <c r="F391" s="33" t="s">
        <v>13438</v>
      </c>
      <c r="G391" s="33"/>
      <c r="H391" s="33"/>
      <c r="I391" s="33"/>
      <c r="J391" s="34" t="s">
        <v>12696</v>
      </c>
      <c r="K391" s="34" t="s">
        <v>12721</v>
      </c>
      <c r="L391" s="34" t="s">
        <v>12825</v>
      </c>
      <c r="M391" s="35">
        <f>77058.42</f>
        <v>77058.42</v>
      </c>
      <c r="N391" s="35"/>
      <c r="O391" s="35"/>
    </row>
    <row r="392" spans="1:15" ht="36">
      <c r="A392" s="31" t="s">
        <v>13439</v>
      </c>
      <c r="B392" s="32">
        <v>29.7</v>
      </c>
      <c r="C392" s="32"/>
      <c r="D392" s="32"/>
      <c r="E392" s="32"/>
      <c r="F392" s="33" t="s">
        <v>13440</v>
      </c>
      <c r="G392" s="33"/>
      <c r="H392" s="33"/>
      <c r="I392" s="33"/>
      <c r="J392" s="34" t="s">
        <v>12696</v>
      </c>
      <c r="K392" s="34" t="s">
        <v>12721</v>
      </c>
      <c r="L392" s="34" t="s">
        <v>12825</v>
      </c>
      <c r="M392" s="35">
        <f>33003.83</f>
        <v>33003.83</v>
      </c>
      <c r="N392" s="35"/>
      <c r="O392" s="35"/>
    </row>
    <row r="393" spans="1:15" ht="36">
      <c r="A393" s="31" t="s">
        <v>13441</v>
      </c>
      <c r="B393" s="32">
        <v>54.2</v>
      </c>
      <c r="C393" s="32"/>
      <c r="D393" s="32"/>
      <c r="E393" s="32"/>
      <c r="F393" s="33" t="s">
        <v>13442</v>
      </c>
      <c r="G393" s="33"/>
      <c r="H393" s="33"/>
      <c r="I393" s="33"/>
      <c r="J393" s="34" t="s">
        <v>12696</v>
      </c>
      <c r="K393" s="34" t="s">
        <v>12721</v>
      </c>
      <c r="L393" s="34" t="s">
        <v>12825</v>
      </c>
      <c r="M393" s="35">
        <f>13903.93</f>
        <v>13903.93</v>
      </c>
      <c r="N393" s="35"/>
      <c r="O393" s="35"/>
    </row>
    <row r="394" spans="1:15" ht="96">
      <c r="A394" s="31" t="s">
        <v>13443</v>
      </c>
      <c r="B394" s="32">
        <v>227</v>
      </c>
      <c r="C394" s="32"/>
      <c r="D394" s="32"/>
      <c r="E394" s="32"/>
      <c r="F394" s="33" t="s">
        <v>13444</v>
      </c>
      <c r="G394" s="33"/>
      <c r="H394" s="33"/>
      <c r="I394" s="33"/>
      <c r="J394" s="34" t="s">
        <v>12696</v>
      </c>
      <c r="K394" s="34" t="s">
        <v>12886</v>
      </c>
      <c r="L394" s="34" t="s">
        <v>12825</v>
      </c>
      <c r="M394" s="35">
        <f>100438.42</f>
        <v>100438.42</v>
      </c>
      <c r="N394" s="35"/>
      <c r="O394" s="35"/>
    </row>
    <row r="395" spans="1:15" ht="36">
      <c r="A395" s="31" t="s">
        <v>13445</v>
      </c>
      <c r="B395" s="32">
        <v>24</v>
      </c>
      <c r="C395" s="32"/>
      <c r="D395" s="32"/>
      <c r="E395" s="32"/>
      <c r="F395" s="33" t="s">
        <v>13446</v>
      </c>
      <c r="G395" s="33"/>
      <c r="H395" s="33"/>
      <c r="I395" s="33"/>
      <c r="J395" s="34" t="s">
        <v>12696</v>
      </c>
      <c r="K395" s="34" t="s">
        <v>12721</v>
      </c>
      <c r="L395" s="34" t="s">
        <v>12825</v>
      </c>
      <c r="M395" s="35">
        <f>26952.62</f>
        <v>26952.62</v>
      </c>
      <c r="N395" s="35"/>
      <c r="O395" s="35"/>
    </row>
    <row r="396" spans="1:15" ht="36">
      <c r="A396" s="31" t="s">
        <v>13447</v>
      </c>
      <c r="B396" s="32">
        <v>70.2</v>
      </c>
      <c r="C396" s="32"/>
      <c r="D396" s="32"/>
      <c r="E396" s="32"/>
      <c r="F396" s="33" t="s">
        <v>13448</v>
      </c>
      <c r="G396" s="33"/>
      <c r="H396" s="33"/>
      <c r="I396" s="33"/>
      <c r="J396" s="34" t="s">
        <v>12696</v>
      </c>
      <c r="K396" s="34" t="s">
        <v>12721</v>
      </c>
      <c r="L396" s="34" t="s">
        <v>12751</v>
      </c>
      <c r="M396" s="35">
        <f>27176.53</f>
        <v>27176.53</v>
      </c>
      <c r="N396" s="35"/>
      <c r="O396" s="35"/>
    </row>
    <row r="397" spans="1:15" ht="48">
      <c r="A397" s="31" t="s">
        <v>13449</v>
      </c>
      <c r="B397" s="32">
        <v>29.4</v>
      </c>
      <c r="C397" s="32"/>
      <c r="D397" s="32"/>
      <c r="E397" s="32"/>
      <c r="F397" s="33" t="s">
        <v>13450</v>
      </c>
      <c r="G397" s="33"/>
      <c r="H397" s="33"/>
      <c r="I397" s="33"/>
      <c r="J397" s="34" t="s">
        <v>12696</v>
      </c>
      <c r="K397" s="34" t="s">
        <v>12721</v>
      </c>
      <c r="L397" s="34" t="s">
        <v>12744</v>
      </c>
      <c r="M397" s="35">
        <f>30277</f>
        <v>30277</v>
      </c>
      <c r="N397" s="35"/>
      <c r="O397" s="35"/>
    </row>
    <row r="398" spans="1:15" ht="36">
      <c r="A398" s="31" t="s">
        <v>13451</v>
      </c>
      <c r="B398" s="32">
        <v>50</v>
      </c>
      <c r="C398" s="32"/>
      <c r="D398" s="32"/>
      <c r="E398" s="32"/>
      <c r="F398" s="33" t="s">
        <v>13452</v>
      </c>
      <c r="G398" s="33"/>
      <c r="H398" s="33"/>
      <c r="I398" s="33"/>
      <c r="J398" s="34" t="s">
        <v>12696</v>
      </c>
      <c r="K398" s="34" t="s">
        <v>12721</v>
      </c>
      <c r="L398" s="34" t="s">
        <v>12825</v>
      </c>
      <c r="M398" s="35">
        <f>60454</f>
        <v>60454</v>
      </c>
      <c r="N398" s="35"/>
      <c r="O398" s="35"/>
    </row>
    <row r="399" spans="1:15" ht="48">
      <c r="A399" s="31" t="s">
        <v>13453</v>
      </c>
      <c r="B399" s="32">
        <v>60</v>
      </c>
      <c r="C399" s="32"/>
      <c r="D399" s="32"/>
      <c r="E399" s="32"/>
      <c r="F399" s="33" t="s">
        <v>13454</v>
      </c>
      <c r="G399" s="33"/>
      <c r="H399" s="33"/>
      <c r="I399" s="33"/>
      <c r="J399" s="34" t="s">
        <v>12696</v>
      </c>
      <c r="K399" s="34" t="s">
        <v>12721</v>
      </c>
      <c r="L399" s="34" t="s">
        <v>12744</v>
      </c>
      <c r="M399" s="35">
        <f>63450</f>
        <v>63450</v>
      </c>
      <c r="N399" s="35"/>
      <c r="O399" s="35"/>
    </row>
    <row r="400" spans="1:15" ht="36">
      <c r="A400" s="31" t="s">
        <v>13455</v>
      </c>
      <c r="B400" s="32">
        <v>40</v>
      </c>
      <c r="C400" s="32"/>
      <c r="D400" s="32"/>
      <c r="E400" s="32"/>
      <c r="F400" s="33" t="s">
        <v>13456</v>
      </c>
      <c r="G400" s="33"/>
      <c r="H400" s="33"/>
      <c r="I400" s="33"/>
      <c r="J400" s="34" t="s">
        <v>12696</v>
      </c>
      <c r="K400" s="34" t="s">
        <v>12721</v>
      </c>
      <c r="L400" s="34" t="s">
        <v>12825</v>
      </c>
      <c r="M400" s="35">
        <f>12909.39</f>
        <v>12909.39</v>
      </c>
      <c r="N400" s="35"/>
      <c r="O400" s="35"/>
    </row>
    <row r="401" spans="1:15" ht="36">
      <c r="A401" s="31" t="s">
        <v>13457</v>
      </c>
      <c r="B401" s="32">
        <v>46.9</v>
      </c>
      <c r="C401" s="32"/>
      <c r="D401" s="32"/>
      <c r="E401" s="32"/>
      <c r="F401" s="33" t="s">
        <v>13458</v>
      </c>
      <c r="G401" s="33"/>
      <c r="H401" s="33"/>
      <c r="I401" s="33"/>
      <c r="J401" s="34" t="s">
        <v>12696</v>
      </c>
      <c r="K401" s="34" t="s">
        <v>12721</v>
      </c>
      <c r="L401" s="34" t="s">
        <v>12825</v>
      </c>
      <c r="M401" s="35">
        <f>12031.26</f>
        <v>12031.26</v>
      </c>
      <c r="N401" s="35"/>
      <c r="O401" s="35"/>
    </row>
    <row r="402" spans="1:15" ht="48">
      <c r="A402" s="31" t="s">
        <v>13459</v>
      </c>
      <c r="B402" s="32">
        <v>39.700000000000003</v>
      </c>
      <c r="C402" s="32"/>
      <c r="D402" s="32"/>
      <c r="E402" s="32"/>
      <c r="F402" s="33" t="s">
        <v>13460</v>
      </c>
      <c r="G402" s="33"/>
      <c r="H402" s="33"/>
      <c r="I402" s="33"/>
      <c r="J402" s="34" t="s">
        <v>12696</v>
      </c>
      <c r="K402" s="34" t="s">
        <v>12721</v>
      </c>
      <c r="L402" s="34" t="s">
        <v>12744</v>
      </c>
      <c r="M402" s="35">
        <f>48000.48</f>
        <v>48000.480000000003</v>
      </c>
      <c r="N402" s="35"/>
      <c r="O402" s="35"/>
    </row>
    <row r="403" spans="1:15" ht="36">
      <c r="A403" s="31" t="s">
        <v>13461</v>
      </c>
      <c r="B403" s="32">
        <v>52.5</v>
      </c>
      <c r="C403" s="32"/>
      <c r="D403" s="32"/>
      <c r="E403" s="32"/>
      <c r="F403" s="33" t="s">
        <v>13462</v>
      </c>
      <c r="G403" s="33"/>
      <c r="H403" s="33"/>
      <c r="I403" s="33"/>
      <c r="J403" s="34" t="s">
        <v>12696</v>
      </c>
      <c r="K403" s="34" t="s">
        <v>12721</v>
      </c>
      <c r="L403" s="34" t="s">
        <v>12825</v>
      </c>
      <c r="M403" s="35">
        <f>63476.7</f>
        <v>63476.7</v>
      </c>
      <c r="N403" s="35"/>
      <c r="O403" s="35"/>
    </row>
    <row r="404" spans="1:15" ht="36">
      <c r="A404" s="31" t="s">
        <v>13463</v>
      </c>
      <c r="B404" s="32">
        <v>78</v>
      </c>
      <c r="C404" s="32"/>
      <c r="D404" s="32"/>
      <c r="E404" s="32"/>
      <c r="F404" s="33" t="s">
        <v>13464</v>
      </c>
      <c r="G404" s="33"/>
      <c r="H404" s="33"/>
      <c r="I404" s="33"/>
      <c r="J404" s="34" t="s">
        <v>12696</v>
      </c>
      <c r="K404" s="34" t="s">
        <v>12721</v>
      </c>
      <c r="L404" s="34" t="s">
        <v>12825</v>
      </c>
      <c r="M404" s="35">
        <f>101481.12</f>
        <v>101481.12</v>
      </c>
      <c r="N404" s="35"/>
      <c r="O404" s="35"/>
    </row>
    <row r="405" spans="1:15" ht="48">
      <c r="A405" s="31" t="s">
        <v>13465</v>
      </c>
      <c r="B405" s="32">
        <v>1049</v>
      </c>
      <c r="C405" s="32"/>
      <c r="D405" s="32"/>
      <c r="E405" s="32"/>
      <c r="F405" s="33" t="s">
        <v>13466</v>
      </c>
      <c r="G405" s="33"/>
      <c r="H405" s="33"/>
      <c r="I405" s="33"/>
      <c r="J405" s="34" t="s">
        <v>12696</v>
      </c>
      <c r="K405" s="34" t="s">
        <v>12697</v>
      </c>
      <c r="L405" s="34" t="s">
        <v>12744</v>
      </c>
      <c r="M405" s="35">
        <f>455158.22</f>
        <v>455158.22</v>
      </c>
      <c r="N405" s="35"/>
      <c r="O405" s="35"/>
    </row>
    <row r="406" spans="1:15" ht="36">
      <c r="A406" s="31" t="s">
        <v>13467</v>
      </c>
      <c r="B406" s="32">
        <v>21</v>
      </c>
      <c r="C406" s="32"/>
      <c r="D406" s="32"/>
      <c r="E406" s="32"/>
      <c r="F406" s="33" t="s">
        <v>13468</v>
      </c>
      <c r="G406" s="33"/>
      <c r="H406" s="33"/>
      <c r="I406" s="33"/>
      <c r="J406" s="34" t="s">
        <v>12696</v>
      </c>
      <c r="K406" s="34" t="s">
        <v>12721</v>
      </c>
      <c r="L406" s="34" t="s">
        <v>12825</v>
      </c>
      <c r="M406" s="35">
        <f>6495.59</f>
        <v>6495.59</v>
      </c>
      <c r="N406" s="35"/>
      <c r="O406" s="35"/>
    </row>
    <row r="407" spans="1:15" ht="36">
      <c r="A407" s="31" t="s">
        <v>13469</v>
      </c>
      <c r="B407" s="32">
        <v>33.200000000000003</v>
      </c>
      <c r="C407" s="32"/>
      <c r="D407" s="32"/>
      <c r="E407" s="32"/>
      <c r="F407" s="33" t="s">
        <v>13470</v>
      </c>
      <c r="G407" s="33"/>
      <c r="H407" s="33"/>
      <c r="I407" s="33"/>
      <c r="J407" s="34" t="s">
        <v>12696</v>
      </c>
      <c r="K407" s="34" t="s">
        <v>12721</v>
      </c>
      <c r="L407" s="34" t="s">
        <v>12825</v>
      </c>
      <c r="M407" s="35">
        <f>40653.4</f>
        <v>40653.4</v>
      </c>
      <c r="N407" s="35"/>
      <c r="O407" s="35"/>
    </row>
    <row r="408" spans="1:15" ht="36">
      <c r="A408" s="31" t="s">
        <v>13471</v>
      </c>
      <c r="B408" s="32">
        <v>24.1</v>
      </c>
      <c r="C408" s="32"/>
      <c r="D408" s="32"/>
      <c r="E408" s="32"/>
      <c r="F408" s="33" t="s">
        <v>13472</v>
      </c>
      <c r="G408" s="33"/>
      <c r="H408" s="33"/>
      <c r="I408" s="33"/>
      <c r="J408" s="34" t="s">
        <v>12696</v>
      </c>
      <c r="K408" s="34" t="s">
        <v>12721</v>
      </c>
      <c r="L408" s="34" t="s">
        <v>12825</v>
      </c>
      <c r="M408" s="35">
        <f>29510.45</f>
        <v>29510.45</v>
      </c>
      <c r="N408" s="35"/>
      <c r="O408" s="35"/>
    </row>
    <row r="409" spans="1:15" ht="60">
      <c r="A409" s="31" t="s">
        <v>13473</v>
      </c>
      <c r="B409" s="32">
        <v>50</v>
      </c>
      <c r="C409" s="32"/>
      <c r="D409" s="32"/>
      <c r="E409" s="32"/>
      <c r="F409" s="33" t="s">
        <v>13474</v>
      </c>
      <c r="G409" s="33"/>
      <c r="H409" s="33"/>
      <c r="I409" s="33"/>
      <c r="J409" s="34" t="s">
        <v>12696</v>
      </c>
      <c r="K409" s="57" t="s">
        <v>13475</v>
      </c>
      <c r="L409" s="34" t="s">
        <v>12744</v>
      </c>
      <c r="M409" s="35">
        <f>140009</f>
        <v>140009</v>
      </c>
      <c r="N409" s="35"/>
      <c r="O409" s="35"/>
    </row>
    <row r="410" spans="1:15" ht="60">
      <c r="A410" s="31" t="s">
        <v>13476</v>
      </c>
      <c r="B410" s="32">
        <v>2303</v>
      </c>
      <c r="C410" s="32"/>
      <c r="D410" s="32"/>
      <c r="E410" s="32"/>
      <c r="F410" s="33" t="s">
        <v>13477</v>
      </c>
      <c r="G410" s="33"/>
      <c r="H410" s="33"/>
      <c r="I410" s="33"/>
      <c r="J410" s="34" t="s">
        <v>12696</v>
      </c>
      <c r="K410" s="40" t="s">
        <v>13478</v>
      </c>
      <c r="L410" s="34" t="s">
        <v>12744</v>
      </c>
      <c r="M410" s="35">
        <f>949503.87</f>
        <v>949503.87</v>
      </c>
      <c r="N410" s="35"/>
      <c r="O410" s="35"/>
    </row>
    <row r="411" spans="1:15" ht="48">
      <c r="A411" s="31" t="s">
        <v>13479</v>
      </c>
      <c r="B411" s="32">
        <v>30.1</v>
      </c>
      <c r="C411" s="32"/>
      <c r="D411" s="32"/>
      <c r="E411" s="32"/>
      <c r="F411" s="33" t="s">
        <v>13480</v>
      </c>
      <c r="G411" s="33"/>
      <c r="H411" s="33"/>
      <c r="I411" s="33"/>
      <c r="J411" s="34" t="s">
        <v>12696</v>
      </c>
      <c r="K411" s="34" t="s">
        <v>12721</v>
      </c>
      <c r="L411" s="34" t="s">
        <v>12744</v>
      </c>
      <c r="M411" s="35">
        <f>3945.51</f>
        <v>3945.51</v>
      </c>
      <c r="N411" s="35"/>
      <c r="O411" s="35"/>
    </row>
    <row r="412" spans="1:15" ht="48">
      <c r="A412" s="31" t="s">
        <v>13481</v>
      </c>
      <c r="B412" s="32">
        <v>24</v>
      </c>
      <c r="C412" s="32"/>
      <c r="D412" s="32"/>
      <c r="E412" s="32"/>
      <c r="F412" s="33" t="s">
        <v>13482</v>
      </c>
      <c r="G412" s="33"/>
      <c r="H412" s="33"/>
      <c r="I412" s="33"/>
      <c r="J412" s="34" t="s">
        <v>12696</v>
      </c>
      <c r="K412" s="34" t="s">
        <v>12924</v>
      </c>
      <c r="L412" s="34" t="s">
        <v>12744</v>
      </c>
      <c r="M412" s="35">
        <f>354442.3</f>
        <v>354442.3</v>
      </c>
      <c r="N412" s="35"/>
      <c r="O412" s="35"/>
    </row>
    <row r="413" spans="1:15" ht="108">
      <c r="A413" s="31" t="s">
        <v>13483</v>
      </c>
      <c r="B413" s="32">
        <v>48</v>
      </c>
      <c r="C413" s="32"/>
      <c r="D413" s="32"/>
      <c r="E413" s="32"/>
      <c r="F413" s="33" t="s">
        <v>13484</v>
      </c>
      <c r="G413" s="33"/>
      <c r="H413" s="33"/>
      <c r="I413" s="33"/>
      <c r="J413" s="34" t="s">
        <v>12696</v>
      </c>
      <c r="K413" s="40" t="s">
        <v>13485</v>
      </c>
      <c r="L413" s="34" t="s">
        <v>12825</v>
      </c>
      <c r="M413" s="35">
        <f>157975.68</f>
        <v>157975.67999999999</v>
      </c>
      <c r="N413" s="35"/>
      <c r="O413" s="35"/>
    </row>
    <row r="414" spans="1:15" ht="48">
      <c r="A414" s="31" t="s">
        <v>13486</v>
      </c>
      <c r="B414" s="32">
        <v>64</v>
      </c>
      <c r="C414" s="32"/>
      <c r="D414" s="32"/>
      <c r="E414" s="32"/>
      <c r="F414" s="33" t="s">
        <v>13487</v>
      </c>
      <c r="G414" s="33"/>
      <c r="H414" s="33"/>
      <c r="I414" s="33"/>
      <c r="J414" s="34" t="s">
        <v>12696</v>
      </c>
      <c r="K414" s="34" t="s">
        <v>12721</v>
      </c>
      <c r="L414" s="34" t="s">
        <v>12744</v>
      </c>
      <c r="M414" s="35">
        <f>76962.56</f>
        <v>76962.559999999998</v>
      </c>
      <c r="N414" s="35"/>
      <c r="O414" s="35"/>
    </row>
    <row r="415" spans="1:15" ht="48">
      <c r="A415" s="31" t="s">
        <v>13488</v>
      </c>
      <c r="B415" s="32">
        <v>48</v>
      </c>
      <c r="C415" s="32"/>
      <c r="D415" s="32"/>
      <c r="E415" s="32"/>
      <c r="F415" s="33" t="s">
        <v>13489</v>
      </c>
      <c r="G415" s="33"/>
      <c r="H415" s="33"/>
      <c r="I415" s="33"/>
      <c r="J415" s="34" t="s">
        <v>12696</v>
      </c>
      <c r="K415" s="34" t="s">
        <v>12721</v>
      </c>
      <c r="L415" s="34" t="s">
        <v>12744</v>
      </c>
      <c r="M415" s="35">
        <f>61711.68</f>
        <v>61711.68</v>
      </c>
      <c r="N415" s="35"/>
      <c r="O415" s="35"/>
    </row>
    <row r="416" spans="1:15" ht="48">
      <c r="A416" s="31" t="s">
        <v>13490</v>
      </c>
      <c r="B416" s="43">
        <v>2350</v>
      </c>
      <c r="C416" s="32"/>
      <c r="D416" s="32"/>
      <c r="E416" s="32"/>
      <c r="F416" s="33" t="s">
        <v>13491</v>
      </c>
      <c r="G416" s="33"/>
      <c r="H416" s="33"/>
      <c r="I416" s="33"/>
      <c r="J416" s="34" t="s">
        <v>12696</v>
      </c>
      <c r="K416" s="58" t="s">
        <v>13492</v>
      </c>
      <c r="L416" s="34" t="s">
        <v>12744</v>
      </c>
      <c r="M416" s="35">
        <f>6580423</f>
        <v>6580423</v>
      </c>
      <c r="N416" s="35"/>
      <c r="O416" s="35"/>
    </row>
    <row r="417" spans="1:15" ht="108">
      <c r="A417" s="31" t="s">
        <v>13493</v>
      </c>
      <c r="B417" s="43">
        <v>38576</v>
      </c>
      <c r="C417" s="32"/>
      <c r="D417" s="32"/>
      <c r="E417" s="32"/>
      <c r="F417" s="33" t="s">
        <v>13494</v>
      </c>
      <c r="G417" s="33"/>
      <c r="H417" s="33"/>
      <c r="I417" s="33"/>
      <c r="J417" s="34" t="s">
        <v>12696</v>
      </c>
      <c r="K417" s="34" t="s">
        <v>13495</v>
      </c>
      <c r="L417" s="34" t="s">
        <v>12744</v>
      </c>
      <c r="M417" s="35">
        <f>15448144.96</f>
        <v>15448144.960000001</v>
      </c>
      <c r="N417" s="35"/>
      <c r="O417" s="35"/>
    </row>
    <row r="418" spans="1:15" ht="48">
      <c r="A418" s="31" t="s">
        <v>13496</v>
      </c>
      <c r="B418" s="32">
        <v>4039</v>
      </c>
      <c r="C418" s="32"/>
      <c r="D418" s="32"/>
      <c r="E418" s="32"/>
      <c r="F418" s="33" t="s">
        <v>13497</v>
      </c>
      <c r="G418" s="33"/>
      <c r="H418" s="33"/>
      <c r="I418" s="33"/>
      <c r="J418" s="34" t="s">
        <v>12696</v>
      </c>
      <c r="K418" s="40" t="s">
        <v>13498</v>
      </c>
      <c r="L418" s="34" t="s">
        <v>12744</v>
      </c>
      <c r="M418" s="35">
        <f>4031608.63</f>
        <v>4031608.63</v>
      </c>
      <c r="N418" s="35"/>
      <c r="O418" s="35"/>
    </row>
    <row r="419" spans="1:15" ht="36">
      <c r="A419" s="31" t="s">
        <v>13499</v>
      </c>
      <c r="B419" s="32">
        <v>36.700000000000003</v>
      </c>
      <c r="C419" s="32"/>
      <c r="D419" s="32"/>
      <c r="E419" s="32"/>
      <c r="F419" s="33" t="s">
        <v>13500</v>
      </c>
      <c r="G419" s="33"/>
      <c r="H419" s="33"/>
      <c r="I419" s="33"/>
      <c r="J419" s="34" t="s">
        <v>12696</v>
      </c>
      <c r="K419" s="34" t="s">
        <v>12721</v>
      </c>
      <c r="L419" s="34" t="s">
        <v>12825</v>
      </c>
      <c r="M419" s="35">
        <f>41573.03</f>
        <v>41573.03</v>
      </c>
      <c r="N419" s="35"/>
      <c r="O419" s="35"/>
    </row>
    <row r="420" spans="1:15" ht="36">
      <c r="A420" s="31" t="s">
        <v>13501</v>
      </c>
      <c r="B420" s="32">
        <v>38</v>
      </c>
      <c r="C420" s="32"/>
      <c r="D420" s="32"/>
      <c r="E420" s="32"/>
      <c r="F420" s="33" t="s">
        <v>13502</v>
      </c>
      <c r="G420" s="33"/>
      <c r="H420" s="33"/>
      <c r="I420" s="33"/>
      <c r="J420" s="34" t="s">
        <v>12696</v>
      </c>
      <c r="K420" s="34" t="s">
        <v>12721</v>
      </c>
      <c r="L420" s="34" t="s">
        <v>12825</v>
      </c>
      <c r="M420" s="35">
        <f>43385.47</f>
        <v>43385.47</v>
      </c>
      <c r="N420" s="35"/>
      <c r="O420" s="35"/>
    </row>
    <row r="421" spans="1:15" ht="48">
      <c r="A421" s="31" t="s">
        <v>13503</v>
      </c>
      <c r="B421" s="32">
        <v>39.6</v>
      </c>
      <c r="C421" s="32"/>
      <c r="D421" s="32"/>
      <c r="E421" s="32"/>
      <c r="F421" s="33" t="s">
        <v>13504</v>
      </c>
      <c r="G421" s="33"/>
      <c r="H421" s="33"/>
      <c r="I421" s="33"/>
      <c r="J421" s="34" t="s">
        <v>12696</v>
      </c>
      <c r="K421" s="34" t="s">
        <v>12721</v>
      </c>
      <c r="L421" s="34" t="s">
        <v>12744</v>
      </c>
      <c r="M421" s="35">
        <f>10261.2</f>
        <v>10261.200000000001</v>
      </c>
      <c r="N421" s="35"/>
      <c r="O421" s="35"/>
    </row>
    <row r="422" spans="1:15" ht="84">
      <c r="A422" s="31" t="s">
        <v>13505</v>
      </c>
      <c r="B422" s="32">
        <v>806</v>
      </c>
      <c r="C422" s="32"/>
      <c r="D422" s="32"/>
      <c r="E422" s="32"/>
      <c r="F422" s="33" t="s">
        <v>13506</v>
      </c>
      <c r="G422" s="33"/>
      <c r="H422" s="33"/>
      <c r="I422" s="33"/>
      <c r="J422" s="34" t="s">
        <v>12696</v>
      </c>
      <c r="K422" s="34" t="s">
        <v>12755</v>
      </c>
      <c r="L422" s="34" t="s">
        <v>12825</v>
      </c>
      <c r="M422" s="35">
        <f>328573.96</f>
        <v>328573.96000000002</v>
      </c>
      <c r="N422" s="35"/>
      <c r="O422" s="35"/>
    </row>
    <row r="423" spans="1:15" ht="36">
      <c r="A423" s="31" t="s">
        <v>13507</v>
      </c>
      <c r="B423" s="32">
        <v>24.1</v>
      </c>
      <c r="C423" s="32"/>
      <c r="D423" s="32"/>
      <c r="E423" s="32"/>
      <c r="F423" s="33" t="s">
        <v>13508</v>
      </c>
      <c r="G423" s="33"/>
      <c r="H423" s="33"/>
      <c r="I423" s="33"/>
      <c r="J423" s="34" t="s">
        <v>12696</v>
      </c>
      <c r="K423" s="34" t="s">
        <v>12721</v>
      </c>
      <c r="L423" s="34" t="s">
        <v>12825</v>
      </c>
      <c r="M423" s="35">
        <f>11190.11</f>
        <v>11190.11</v>
      </c>
      <c r="N423" s="35"/>
      <c r="O423" s="35"/>
    </row>
    <row r="424" spans="1:15" ht="36">
      <c r="A424" s="31" t="s">
        <v>13509</v>
      </c>
      <c r="B424" s="32">
        <v>40</v>
      </c>
      <c r="C424" s="32"/>
      <c r="D424" s="32"/>
      <c r="E424" s="32"/>
      <c r="F424" s="33" t="s">
        <v>13510</v>
      </c>
      <c r="G424" s="33"/>
      <c r="H424" s="33"/>
      <c r="I424" s="33"/>
      <c r="J424" s="34" t="s">
        <v>12696</v>
      </c>
      <c r="K424" s="34" t="s">
        <v>12721</v>
      </c>
      <c r="L424" s="34" t="s">
        <v>12825</v>
      </c>
      <c r="M424" s="35">
        <f>5243.2</f>
        <v>5243.2</v>
      </c>
      <c r="N424" s="35"/>
      <c r="O424" s="35"/>
    </row>
    <row r="425" spans="1:15" ht="108">
      <c r="A425" s="31" t="s">
        <v>13511</v>
      </c>
      <c r="B425" s="43">
        <v>59365</v>
      </c>
      <c r="C425" s="32"/>
      <c r="D425" s="32"/>
      <c r="E425" s="32"/>
      <c r="F425" s="33" t="s">
        <v>13512</v>
      </c>
      <c r="G425" s="33"/>
      <c r="H425" s="33"/>
      <c r="I425" s="33"/>
      <c r="J425" s="34" t="s">
        <v>12696</v>
      </c>
      <c r="K425" s="34" t="s">
        <v>13495</v>
      </c>
      <c r="L425" s="34" t="s">
        <v>12744</v>
      </c>
      <c r="M425" s="35">
        <f>23773307.9</f>
        <v>23773307.899999999</v>
      </c>
      <c r="N425" s="35"/>
      <c r="O425" s="35"/>
    </row>
    <row r="426" spans="1:15" ht="72">
      <c r="A426" s="31" t="s">
        <v>13513</v>
      </c>
      <c r="B426" s="32">
        <v>27</v>
      </c>
      <c r="C426" s="32"/>
      <c r="D426" s="32"/>
      <c r="E426" s="32"/>
      <c r="F426" s="33" t="s">
        <v>13514</v>
      </c>
      <c r="G426" s="33"/>
      <c r="H426" s="33"/>
      <c r="I426" s="33"/>
      <c r="J426" s="34" t="s">
        <v>12696</v>
      </c>
      <c r="K426" s="34" t="s">
        <v>12721</v>
      </c>
      <c r="L426" s="34" t="s">
        <v>12847</v>
      </c>
      <c r="M426" s="35">
        <f>25653.24</f>
        <v>25653.24</v>
      </c>
      <c r="N426" s="35"/>
      <c r="O426" s="35"/>
    </row>
    <row r="427" spans="1:15" ht="108">
      <c r="A427" s="31" t="s">
        <v>13515</v>
      </c>
      <c r="B427" s="32">
        <v>29</v>
      </c>
      <c r="C427" s="32"/>
      <c r="D427" s="32"/>
      <c r="E427" s="32"/>
      <c r="F427" s="33" t="s">
        <v>13516</v>
      </c>
      <c r="G427" s="33"/>
      <c r="H427" s="33"/>
      <c r="I427" s="33"/>
      <c r="J427" s="34" t="s">
        <v>12696</v>
      </c>
      <c r="K427" s="40" t="s">
        <v>13517</v>
      </c>
      <c r="L427" s="34" t="s">
        <v>12751</v>
      </c>
      <c r="M427" s="35">
        <f>33405.97</f>
        <v>33405.97</v>
      </c>
      <c r="N427" s="35"/>
      <c r="O427" s="35"/>
    </row>
    <row r="428" spans="1:15" ht="48">
      <c r="A428" s="31" t="s">
        <v>13518</v>
      </c>
      <c r="B428" s="32">
        <v>51.7</v>
      </c>
      <c r="C428" s="32"/>
      <c r="D428" s="32"/>
      <c r="E428" s="32"/>
      <c r="F428" s="33" t="s">
        <v>13519</v>
      </c>
      <c r="G428" s="33"/>
      <c r="H428" s="33"/>
      <c r="I428" s="33"/>
      <c r="J428" s="34" t="s">
        <v>12696</v>
      </c>
      <c r="K428" s="34" t="s">
        <v>12924</v>
      </c>
      <c r="L428" s="34" t="s">
        <v>12744</v>
      </c>
      <c r="M428" s="35">
        <f>20014.62</f>
        <v>20014.62</v>
      </c>
      <c r="N428" s="35"/>
      <c r="O428" s="35"/>
    </row>
    <row r="429" spans="1:15" ht="48">
      <c r="A429" s="31" t="s">
        <v>13520</v>
      </c>
      <c r="B429" s="32">
        <v>36</v>
      </c>
      <c r="C429" s="32"/>
      <c r="D429" s="32"/>
      <c r="E429" s="32"/>
      <c r="F429" s="33" t="s">
        <v>13521</v>
      </c>
      <c r="G429" s="33"/>
      <c r="H429" s="33"/>
      <c r="I429" s="33"/>
      <c r="J429" s="34" t="s">
        <v>12696</v>
      </c>
      <c r="K429" s="34" t="s">
        <v>12924</v>
      </c>
      <c r="L429" s="34" t="s">
        <v>12744</v>
      </c>
      <c r="M429" s="35">
        <f>4718.88</f>
        <v>4718.88</v>
      </c>
      <c r="N429" s="35"/>
      <c r="O429" s="35"/>
    </row>
    <row r="430" spans="1:15" ht="48">
      <c r="A430" s="31" t="s">
        <v>13522</v>
      </c>
      <c r="B430" s="32">
        <v>36</v>
      </c>
      <c r="C430" s="32"/>
      <c r="D430" s="32"/>
      <c r="E430" s="32"/>
      <c r="F430" s="33" t="s">
        <v>13523</v>
      </c>
      <c r="G430" s="33"/>
      <c r="H430" s="33"/>
      <c r="I430" s="33"/>
      <c r="J430" s="34" t="s">
        <v>12696</v>
      </c>
      <c r="K430" s="34" t="s">
        <v>12924</v>
      </c>
      <c r="L430" s="34" t="s">
        <v>12744</v>
      </c>
      <c r="M430" s="35">
        <f>4718.88</f>
        <v>4718.88</v>
      </c>
      <c r="N430" s="35"/>
      <c r="O430" s="35"/>
    </row>
    <row r="431" spans="1:15" ht="36">
      <c r="A431" s="31" t="s">
        <v>13524</v>
      </c>
      <c r="B431" s="32">
        <v>36.6</v>
      </c>
      <c r="C431" s="32"/>
      <c r="D431" s="32"/>
      <c r="E431" s="32"/>
      <c r="F431" s="33" t="s">
        <v>13525</v>
      </c>
      <c r="G431" s="33"/>
      <c r="H431" s="33"/>
      <c r="I431" s="33"/>
      <c r="J431" s="34" t="s">
        <v>12696</v>
      </c>
      <c r="K431" s="34" t="s">
        <v>12721</v>
      </c>
      <c r="L431" s="34" t="s">
        <v>12825</v>
      </c>
      <c r="M431" s="35">
        <f>13448.3</f>
        <v>13448.3</v>
      </c>
      <c r="N431" s="35"/>
      <c r="O431" s="35"/>
    </row>
    <row r="432" spans="1:15" ht="36">
      <c r="A432" s="31" t="s">
        <v>13526</v>
      </c>
      <c r="B432" s="32">
        <v>43.1</v>
      </c>
      <c r="C432" s="32"/>
      <c r="D432" s="32"/>
      <c r="E432" s="32"/>
      <c r="F432" s="33" t="s">
        <v>13527</v>
      </c>
      <c r="G432" s="33"/>
      <c r="H432" s="33"/>
      <c r="I432" s="33"/>
      <c r="J432" s="34" t="s">
        <v>12696</v>
      </c>
      <c r="K432" s="34" t="s">
        <v>12721</v>
      </c>
      <c r="L432" s="34" t="s">
        <v>12825</v>
      </c>
      <c r="M432" s="35">
        <f>15836.66</f>
        <v>15836.66</v>
      </c>
      <c r="N432" s="35"/>
      <c r="O432" s="35"/>
    </row>
    <row r="433" spans="1:15" ht="36">
      <c r="A433" s="31" t="s">
        <v>13528</v>
      </c>
      <c r="B433" s="32">
        <v>42</v>
      </c>
      <c r="C433" s="32"/>
      <c r="D433" s="32"/>
      <c r="E433" s="32"/>
      <c r="F433" s="33" t="s">
        <v>13529</v>
      </c>
      <c r="G433" s="33"/>
      <c r="H433" s="33"/>
      <c r="I433" s="33"/>
      <c r="J433" s="34" t="s">
        <v>12696</v>
      </c>
      <c r="K433" s="34" t="s">
        <v>12721</v>
      </c>
      <c r="L433" s="34" t="s">
        <v>12751</v>
      </c>
      <c r="M433" s="35">
        <f>5492.25</f>
        <v>5492.25</v>
      </c>
      <c r="N433" s="35"/>
      <c r="O433" s="35"/>
    </row>
    <row r="434" spans="1:15" ht="48">
      <c r="A434" s="31" t="s">
        <v>13530</v>
      </c>
      <c r="B434" s="32">
        <v>25.3</v>
      </c>
      <c r="C434" s="32"/>
      <c r="D434" s="32"/>
      <c r="E434" s="32"/>
      <c r="F434" s="33" t="s">
        <v>13531</v>
      </c>
      <c r="G434" s="33"/>
      <c r="H434" s="33"/>
      <c r="I434" s="33"/>
      <c r="J434" s="34" t="s">
        <v>12696</v>
      </c>
      <c r="K434" s="34" t="s">
        <v>12721</v>
      </c>
      <c r="L434" s="34" t="s">
        <v>12744</v>
      </c>
      <c r="M434" s="35">
        <f>32743.51</f>
        <v>32743.51</v>
      </c>
      <c r="N434" s="35"/>
      <c r="O434" s="35"/>
    </row>
    <row r="435" spans="1:15" ht="48">
      <c r="A435" s="31" t="s">
        <v>13532</v>
      </c>
      <c r="B435" s="32">
        <v>51.7</v>
      </c>
      <c r="C435" s="32"/>
      <c r="D435" s="32"/>
      <c r="E435" s="32"/>
      <c r="F435" s="33" t="s">
        <v>13533</v>
      </c>
      <c r="G435" s="33"/>
      <c r="H435" s="33"/>
      <c r="I435" s="33"/>
      <c r="J435" s="34" t="s">
        <v>12696</v>
      </c>
      <c r="K435" s="34" t="s">
        <v>12924</v>
      </c>
      <c r="L435" s="34" t="s">
        <v>12744</v>
      </c>
      <c r="M435" s="35">
        <f>66468.62</f>
        <v>66468.62</v>
      </c>
      <c r="N435" s="35"/>
      <c r="O435" s="35"/>
    </row>
    <row r="436" spans="1:15" ht="48">
      <c r="A436" s="31" t="s">
        <v>13534</v>
      </c>
      <c r="B436" s="32">
        <v>51.7</v>
      </c>
      <c r="C436" s="32"/>
      <c r="D436" s="32"/>
      <c r="E436" s="32"/>
      <c r="F436" s="33" t="s">
        <v>13535</v>
      </c>
      <c r="G436" s="33"/>
      <c r="H436" s="33"/>
      <c r="I436" s="33"/>
      <c r="J436" s="34" t="s">
        <v>12696</v>
      </c>
      <c r="K436" s="34" t="s">
        <v>12924</v>
      </c>
      <c r="L436" s="34" t="s">
        <v>12744</v>
      </c>
      <c r="M436" s="35">
        <f>66468.62</f>
        <v>66468.62</v>
      </c>
      <c r="N436" s="35"/>
      <c r="O436" s="35"/>
    </row>
    <row r="437" spans="1:15" ht="48">
      <c r="A437" s="31" t="s">
        <v>13536</v>
      </c>
      <c r="B437" s="32">
        <v>51.7</v>
      </c>
      <c r="C437" s="32"/>
      <c r="D437" s="32"/>
      <c r="E437" s="32"/>
      <c r="F437" s="33" t="s">
        <v>13537</v>
      </c>
      <c r="G437" s="33"/>
      <c r="H437" s="33"/>
      <c r="I437" s="33"/>
      <c r="J437" s="34" t="s">
        <v>12696</v>
      </c>
      <c r="K437" s="34" t="s">
        <v>12924</v>
      </c>
      <c r="L437" s="34" t="s">
        <v>12744</v>
      </c>
      <c r="M437" s="35">
        <f>66468.62</f>
        <v>66468.62</v>
      </c>
      <c r="N437" s="35"/>
      <c r="O437" s="35"/>
    </row>
    <row r="438" spans="1:15" ht="84">
      <c r="A438" s="31" t="s">
        <v>13538</v>
      </c>
      <c r="B438" s="32">
        <v>817</v>
      </c>
      <c r="C438" s="32"/>
      <c r="D438" s="32"/>
      <c r="E438" s="32"/>
      <c r="F438" s="33" t="s">
        <v>13539</v>
      </c>
      <c r="G438" s="33"/>
      <c r="H438" s="33"/>
      <c r="I438" s="33"/>
      <c r="J438" s="34" t="s">
        <v>12696</v>
      </c>
      <c r="K438" s="34" t="s">
        <v>12755</v>
      </c>
      <c r="L438" s="34" t="s">
        <v>12825</v>
      </c>
      <c r="M438" s="35">
        <f>363630.36</f>
        <v>363630.36</v>
      </c>
      <c r="N438" s="35"/>
      <c r="O438" s="35"/>
    </row>
    <row r="439" spans="1:15" ht="36">
      <c r="A439" s="31" t="s">
        <v>13540</v>
      </c>
      <c r="B439" s="32">
        <v>575.6</v>
      </c>
      <c r="C439" s="32"/>
      <c r="D439" s="32"/>
      <c r="E439" s="32"/>
      <c r="F439" s="33" t="s">
        <v>13541</v>
      </c>
      <c r="G439" s="33"/>
      <c r="H439" s="33"/>
      <c r="I439" s="33"/>
      <c r="J439" s="34" t="s">
        <v>12696</v>
      </c>
      <c r="K439" s="34" t="s">
        <v>12697</v>
      </c>
      <c r="L439" s="34" t="s">
        <v>12698</v>
      </c>
      <c r="M439" s="35">
        <f>231828.66</f>
        <v>231828.66</v>
      </c>
      <c r="N439" s="35"/>
      <c r="O439" s="35"/>
    </row>
    <row r="440" spans="1:15" ht="36">
      <c r="A440" s="31" t="s">
        <v>13542</v>
      </c>
      <c r="B440" s="32">
        <v>499.6</v>
      </c>
      <c r="C440" s="32"/>
      <c r="D440" s="32"/>
      <c r="E440" s="32"/>
      <c r="F440" s="33" t="s">
        <v>13543</v>
      </c>
      <c r="G440" s="33"/>
      <c r="H440" s="33"/>
      <c r="I440" s="33"/>
      <c r="J440" s="34" t="s">
        <v>12696</v>
      </c>
      <c r="K440" s="34" t="s">
        <v>12697</v>
      </c>
      <c r="L440" s="34" t="s">
        <v>12698</v>
      </c>
      <c r="M440" s="35">
        <f>217256.06</f>
        <v>217256.06</v>
      </c>
      <c r="N440" s="35"/>
      <c r="O440" s="35"/>
    </row>
    <row r="441" spans="1:15" ht="36">
      <c r="A441" s="31" t="s">
        <v>13544</v>
      </c>
      <c r="B441" s="32">
        <v>930</v>
      </c>
      <c r="C441" s="32"/>
      <c r="D441" s="32"/>
      <c r="E441" s="32"/>
      <c r="F441" s="33" t="s">
        <v>13545</v>
      </c>
      <c r="G441" s="33"/>
      <c r="H441" s="33"/>
      <c r="I441" s="33"/>
      <c r="J441" s="34" t="s">
        <v>12696</v>
      </c>
      <c r="K441" s="34" t="s">
        <v>12697</v>
      </c>
      <c r="L441" s="34" t="s">
        <v>12698</v>
      </c>
      <c r="M441" s="35">
        <f>413412.9</f>
        <v>413412.9</v>
      </c>
      <c r="N441" s="35"/>
      <c r="O441" s="35"/>
    </row>
    <row r="442" spans="1:15" ht="36">
      <c r="A442" s="31" t="s">
        <v>13546</v>
      </c>
      <c r="B442" s="32">
        <v>1107.0999999999999</v>
      </c>
      <c r="C442" s="32"/>
      <c r="D442" s="32"/>
      <c r="E442" s="32"/>
      <c r="F442" s="33" t="s">
        <v>13547</v>
      </c>
      <c r="G442" s="33"/>
      <c r="H442" s="33"/>
      <c r="I442" s="33"/>
      <c r="J442" s="34" t="s">
        <v>12696</v>
      </c>
      <c r="K442" s="34" t="s">
        <v>12697</v>
      </c>
      <c r="L442" s="34" t="s">
        <v>12698</v>
      </c>
      <c r="M442" s="35">
        <f>492139.16</f>
        <v>492139.16</v>
      </c>
      <c r="N442" s="35"/>
      <c r="O442" s="35"/>
    </row>
    <row r="443" spans="1:15" ht="36">
      <c r="A443" s="31" t="s">
        <v>13548</v>
      </c>
      <c r="B443" s="32">
        <v>949.3</v>
      </c>
      <c r="C443" s="32"/>
      <c r="D443" s="32"/>
      <c r="E443" s="32"/>
      <c r="F443" s="33" t="s">
        <v>13549</v>
      </c>
      <c r="G443" s="33"/>
      <c r="H443" s="33"/>
      <c r="I443" s="33"/>
      <c r="J443" s="34" t="s">
        <v>12696</v>
      </c>
      <c r="K443" s="34" t="s">
        <v>12697</v>
      </c>
      <c r="L443" s="34" t="s">
        <v>12698</v>
      </c>
      <c r="M443" s="35">
        <f>421992.33</f>
        <v>421992.33</v>
      </c>
      <c r="N443" s="35"/>
      <c r="O443" s="35"/>
    </row>
    <row r="444" spans="1:15" ht="36">
      <c r="A444" s="31" t="s">
        <v>13550</v>
      </c>
      <c r="B444" s="32">
        <v>1358.9</v>
      </c>
      <c r="C444" s="32"/>
      <c r="D444" s="32"/>
      <c r="E444" s="32"/>
      <c r="F444" s="33" t="s">
        <v>13551</v>
      </c>
      <c r="G444" s="33"/>
      <c r="H444" s="33"/>
      <c r="I444" s="33"/>
      <c r="J444" s="34" t="s">
        <v>12696</v>
      </c>
      <c r="K444" s="34" t="s">
        <v>12697</v>
      </c>
      <c r="L444" s="34" t="s">
        <v>12698</v>
      </c>
      <c r="M444" s="35">
        <f>604071.82</f>
        <v>604071.81999999995</v>
      </c>
      <c r="N444" s="35"/>
      <c r="O444" s="35"/>
    </row>
    <row r="445" spans="1:15" ht="36">
      <c r="A445" s="31" t="s">
        <v>13552</v>
      </c>
      <c r="B445" s="32">
        <v>758.1</v>
      </c>
      <c r="C445" s="32"/>
      <c r="D445" s="32"/>
      <c r="E445" s="32"/>
      <c r="F445" s="33" t="s">
        <v>13553</v>
      </c>
      <c r="G445" s="33"/>
      <c r="H445" s="33"/>
      <c r="I445" s="33"/>
      <c r="J445" s="34" t="s">
        <v>12696</v>
      </c>
      <c r="K445" s="34" t="s">
        <v>12697</v>
      </c>
      <c r="L445" s="34" t="s">
        <v>12698</v>
      </c>
      <c r="M445" s="35">
        <f>336998.19</f>
        <v>336998.19</v>
      </c>
      <c r="N445" s="35"/>
      <c r="O445" s="35"/>
    </row>
    <row r="446" spans="1:15" ht="36">
      <c r="A446" s="31" t="s">
        <v>13554</v>
      </c>
      <c r="B446" s="32">
        <v>931</v>
      </c>
      <c r="C446" s="32"/>
      <c r="D446" s="32"/>
      <c r="E446" s="32"/>
      <c r="F446" s="33" t="s">
        <v>13555</v>
      </c>
      <c r="G446" s="33"/>
      <c r="H446" s="33"/>
      <c r="I446" s="33"/>
      <c r="J446" s="34" t="s">
        <v>12696</v>
      </c>
      <c r="K446" s="34" t="s">
        <v>12697</v>
      </c>
      <c r="L446" s="34" t="s">
        <v>12698</v>
      </c>
      <c r="M446" s="35">
        <f>413857.43</f>
        <v>413857.43</v>
      </c>
      <c r="N446" s="35"/>
      <c r="O446" s="35"/>
    </row>
    <row r="447" spans="1:15" ht="36">
      <c r="A447" s="31" t="s">
        <v>13556</v>
      </c>
      <c r="B447" s="32">
        <v>689.8</v>
      </c>
      <c r="C447" s="32"/>
      <c r="D447" s="32"/>
      <c r="E447" s="32"/>
      <c r="F447" s="33" t="s">
        <v>13557</v>
      </c>
      <c r="G447" s="33"/>
      <c r="H447" s="33"/>
      <c r="I447" s="33"/>
      <c r="J447" s="34" t="s">
        <v>12696</v>
      </c>
      <c r="K447" s="34" t="s">
        <v>12697</v>
      </c>
      <c r="L447" s="34" t="s">
        <v>12698</v>
      </c>
      <c r="M447" s="35">
        <f>306636.79</f>
        <v>306636.78999999998</v>
      </c>
      <c r="N447" s="35"/>
      <c r="O447" s="35"/>
    </row>
    <row r="448" spans="1:15" ht="36">
      <c r="A448" s="31" t="s">
        <v>13558</v>
      </c>
      <c r="B448" s="32">
        <v>1144.0999999999999</v>
      </c>
      <c r="C448" s="32"/>
      <c r="D448" s="32"/>
      <c r="E448" s="32"/>
      <c r="F448" s="33" t="s">
        <v>13559</v>
      </c>
      <c r="G448" s="33"/>
      <c r="H448" s="33"/>
      <c r="I448" s="33"/>
      <c r="J448" s="34" t="s">
        <v>12696</v>
      </c>
      <c r="K448" s="34" t="s">
        <v>12697</v>
      </c>
      <c r="L448" s="34" t="s">
        <v>12698</v>
      </c>
      <c r="M448" s="35">
        <f>508586.77</f>
        <v>508586.77</v>
      </c>
      <c r="N448" s="35"/>
      <c r="O448" s="35"/>
    </row>
    <row r="449" spans="1:15" ht="36">
      <c r="A449" s="31" t="s">
        <v>13560</v>
      </c>
      <c r="B449" s="32">
        <v>918.2</v>
      </c>
      <c r="C449" s="32"/>
      <c r="D449" s="32"/>
      <c r="E449" s="32"/>
      <c r="F449" s="33" t="s">
        <v>13561</v>
      </c>
      <c r="G449" s="33"/>
      <c r="H449" s="33"/>
      <c r="I449" s="33"/>
      <c r="J449" s="34" t="s">
        <v>12696</v>
      </c>
      <c r="K449" s="34" t="s">
        <v>12697</v>
      </c>
      <c r="L449" s="34" t="s">
        <v>12698</v>
      </c>
      <c r="M449" s="35">
        <f>408167.45</f>
        <v>408167.45</v>
      </c>
      <c r="N449" s="35"/>
      <c r="O449" s="35"/>
    </row>
    <row r="450" spans="1:15" ht="36">
      <c r="A450" s="31" t="s">
        <v>13562</v>
      </c>
      <c r="B450" s="32">
        <v>964</v>
      </c>
      <c r="C450" s="32"/>
      <c r="D450" s="32"/>
      <c r="E450" s="32"/>
      <c r="F450" s="33" t="s">
        <v>13563</v>
      </c>
      <c r="G450" s="33"/>
      <c r="H450" s="33"/>
      <c r="I450" s="33"/>
      <c r="J450" s="34" t="s">
        <v>12696</v>
      </c>
      <c r="K450" s="34" t="s">
        <v>12697</v>
      </c>
      <c r="L450" s="34" t="s">
        <v>12698</v>
      </c>
      <c r="M450" s="35">
        <f>428526.92</f>
        <v>428526.92</v>
      </c>
      <c r="N450" s="35"/>
      <c r="O450" s="35"/>
    </row>
    <row r="451" spans="1:15" ht="36">
      <c r="A451" s="31" t="s">
        <v>13564</v>
      </c>
      <c r="B451" s="32">
        <v>400.8</v>
      </c>
      <c r="C451" s="32"/>
      <c r="D451" s="32"/>
      <c r="E451" s="32"/>
      <c r="F451" s="33" t="s">
        <v>13565</v>
      </c>
      <c r="G451" s="33"/>
      <c r="H451" s="33"/>
      <c r="I451" s="33"/>
      <c r="J451" s="34" t="s">
        <v>12696</v>
      </c>
      <c r="K451" s="34" t="s">
        <v>12697</v>
      </c>
      <c r="L451" s="34" t="s">
        <v>12698</v>
      </c>
      <c r="M451" s="35">
        <f>178167.62</f>
        <v>178167.62</v>
      </c>
      <c r="N451" s="35"/>
      <c r="O451" s="35"/>
    </row>
    <row r="452" spans="1:15" ht="36">
      <c r="A452" s="31" t="s">
        <v>13566</v>
      </c>
      <c r="B452" s="32">
        <v>600</v>
      </c>
      <c r="C452" s="32"/>
      <c r="D452" s="32"/>
      <c r="E452" s="32"/>
      <c r="F452" s="33" t="s">
        <v>13567</v>
      </c>
      <c r="G452" s="33"/>
      <c r="H452" s="33"/>
      <c r="I452" s="33"/>
      <c r="J452" s="34" t="s">
        <v>12696</v>
      </c>
      <c r="K452" s="34" t="s">
        <v>12697</v>
      </c>
      <c r="L452" s="34" t="s">
        <v>12698</v>
      </c>
      <c r="M452" s="35">
        <f>270252</f>
        <v>270252</v>
      </c>
      <c r="N452" s="35"/>
      <c r="O452" s="35"/>
    </row>
    <row r="453" spans="1:15" ht="36">
      <c r="A453" s="31" t="s">
        <v>13568</v>
      </c>
      <c r="B453" s="32">
        <v>653.5</v>
      </c>
      <c r="C453" s="32"/>
      <c r="D453" s="32"/>
      <c r="E453" s="32"/>
      <c r="F453" s="33" t="s">
        <v>13569</v>
      </c>
      <c r="G453" s="33"/>
      <c r="H453" s="33"/>
      <c r="I453" s="33"/>
      <c r="J453" s="34" t="s">
        <v>12696</v>
      </c>
      <c r="K453" s="34" t="s">
        <v>12697</v>
      </c>
      <c r="L453" s="34" t="s">
        <v>12698</v>
      </c>
      <c r="M453" s="35">
        <f>303759.87</f>
        <v>303759.87</v>
      </c>
      <c r="N453" s="35"/>
      <c r="O453" s="35"/>
    </row>
    <row r="454" spans="1:15" ht="36">
      <c r="A454" s="31" t="s">
        <v>13570</v>
      </c>
      <c r="B454" s="32">
        <v>719.4</v>
      </c>
      <c r="C454" s="32"/>
      <c r="D454" s="32"/>
      <c r="E454" s="32"/>
      <c r="F454" s="33" t="s">
        <v>13571</v>
      </c>
      <c r="G454" s="33"/>
      <c r="H454" s="33"/>
      <c r="I454" s="33"/>
      <c r="J454" s="34" t="s">
        <v>12696</v>
      </c>
      <c r="K454" s="34" t="s">
        <v>12697</v>
      </c>
      <c r="L454" s="34" t="s">
        <v>12698</v>
      </c>
      <c r="M454" s="35">
        <f>339117.97</f>
        <v>339117.97</v>
      </c>
      <c r="N454" s="35"/>
      <c r="O454" s="35"/>
    </row>
    <row r="455" spans="1:15" ht="36">
      <c r="A455" s="31" t="s">
        <v>13572</v>
      </c>
      <c r="B455" s="32">
        <v>758</v>
      </c>
      <c r="C455" s="32"/>
      <c r="D455" s="32"/>
      <c r="E455" s="32"/>
      <c r="F455" s="33" t="s">
        <v>13573</v>
      </c>
      <c r="G455" s="33"/>
      <c r="H455" s="33"/>
      <c r="I455" s="33"/>
      <c r="J455" s="34" t="s">
        <v>12696</v>
      </c>
      <c r="K455" s="34" t="s">
        <v>12697</v>
      </c>
      <c r="L455" s="34" t="s">
        <v>12698</v>
      </c>
      <c r="M455" s="35">
        <f>355683.92</f>
        <v>355683.92</v>
      </c>
      <c r="N455" s="35"/>
      <c r="O455" s="35"/>
    </row>
    <row r="456" spans="1:15" ht="36">
      <c r="A456" s="31" t="s">
        <v>13574</v>
      </c>
      <c r="B456" s="32">
        <v>709.5</v>
      </c>
      <c r="C456" s="32"/>
      <c r="D456" s="32"/>
      <c r="E456" s="32"/>
      <c r="F456" s="33" t="s">
        <v>13575</v>
      </c>
      <c r="G456" s="33"/>
      <c r="H456" s="33"/>
      <c r="I456" s="33"/>
      <c r="J456" s="34" t="s">
        <v>12696</v>
      </c>
      <c r="K456" s="34" t="s">
        <v>12697</v>
      </c>
      <c r="L456" s="34" t="s">
        <v>12698</v>
      </c>
      <c r="M456" s="35">
        <f>329129.96</f>
        <v>329129.96000000002</v>
      </c>
      <c r="N456" s="35"/>
      <c r="O456" s="35"/>
    </row>
    <row r="457" spans="1:15" ht="36">
      <c r="A457" s="31" t="s">
        <v>13576</v>
      </c>
      <c r="B457" s="32">
        <v>689.2</v>
      </c>
      <c r="C457" s="32"/>
      <c r="D457" s="32"/>
      <c r="E457" s="32"/>
      <c r="F457" s="33" t="s">
        <v>13577</v>
      </c>
      <c r="G457" s="33"/>
      <c r="H457" s="33"/>
      <c r="I457" s="33"/>
      <c r="J457" s="34" t="s">
        <v>12696</v>
      </c>
      <c r="K457" s="34" t="s">
        <v>12697</v>
      </c>
      <c r="L457" s="34" t="s">
        <v>12698</v>
      </c>
      <c r="M457" s="35">
        <f>319030.68</f>
        <v>319030.68</v>
      </c>
      <c r="N457" s="35"/>
      <c r="O457" s="35"/>
    </row>
    <row r="458" spans="1:15" ht="36">
      <c r="A458" s="31" t="s">
        <v>13578</v>
      </c>
      <c r="B458" s="32">
        <v>603.1</v>
      </c>
      <c r="C458" s="32"/>
      <c r="D458" s="32"/>
      <c r="E458" s="32"/>
      <c r="F458" s="33" t="s">
        <v>13579</v>
      </c>
      <c r="G458" s="33"/>
      <c r="H458" s="33"/>
      <c r="I458" s="33"/>
      <c r="J458" s="34" t="s">
        <v>12696</v>
      </c>
      <c r="K458" s="34" t="s">
        <v>12697</v>
      </c>
      <c r="L458" s="34" t="s">
        <v>12698</v>
      </c>
      <c r="M458" s="35">
        <f>284295.31</f>
        <v>284295.31</v>
      </c>
      <c r="N458" s="35"/>
      <c r="O458" s="35"/>
    </row>
    <row r="459" spans="1:15" ht="36">
      <c r="A459" s="31" t="s">
        <v>13580</v>
      </c>
      <c r="B459" s="32">
        <v>604</v>
      </c>
      <c r="C459" s="32"/>
      <c r="D459" s="32"/>
      <c r="E459" s="32"/>
      <c r="F459" s="33" t="s">
        <v>13581</v>
      </c>
      <c r="G459" s="33"/>
      <c r="H459" s="33"/>
      <c r="I459" s="33"/>
      <c r="J459" s="34" t="s">
        <v>12696</v>
      </c>
      <c r="K459" s="34" t="s">
        <v>12697</v>
      </c>
      <c r="L459" s="34" t="s">
        <v>12698</v>
      </c>
      <c r="M459" s="35">
        <f>284719.56</f>
        <v>284719.56</v>
      </c>
      <c r="N459" s="35"/>
      <c r="O459" s="35"/>
    </row>
    <row r="460" spans="1:15" ht="36">
      <c r="A460" s="31" t="s">
        <v>13582</v>
      </c>
      <c r="B460" s="32">
        <v>658</v>
      </c>
      <c r="C460" s="32"/>
      <c r="D460" s="32"/>
      <c r="E460" s="32"/>
      <c r="F460" s="33" t="s">
        <v>13583</v>
      </c>
      <c r="G460" s="33"/>
      <c r="H460" s="33"/>
      <c r="I460" s="33"/>
      <c r="J460" s="34" t="s">
        <v>12696</v>
      </c>
      <c r="K460" s="34" t="s">
        <v>12697</v>
      </c>
      <c r="L460" s="34" t="s">
        <v>12698</v>
      </c>
      <c r="M460" s="35">
        <f>310174.62</f>
        <v>310174.62</v>
      </c>
      <c r="N460" s="35"/>
      <c r="O460" s="35"/>
    </row>
    <row r="461" spans="1:15" ht="36">
      <c r="A461" s="31" t="s">
        <v>13584</v>
      </c>
      <c r="B461" s="32">
        <v>660</v>
      </c>
      <c r="C461" s="32"/>
      <c r="D461" s="32"/>
      <c r="E461" s="32"/>
      <c r="F461" s="33" t="s">
        <v>13585</v>
      </c>
      <c r="G461" s="33"/>
      <c r="H461" s="33"/>
      <c r="I461" s="33"/>
      <c r="J461" s="34" t="s">
        <v>12696</v>
      </c>
      <c r="K461" s="34" t="s">
        <v>12697</v>
      </c>
      <c r="L461" s="34" t="s">
        <v>12698</v>
      </c>
      <c r="M461" s="35">
        <f>311117.4</f>
        <v>311117.40000000002</v>
      </c>
      <c r="N461" s="35"/>
      <c r="O461" s="35"/>
    </row>
    <row r="462" spans="1:15" ht="36">
      <c r="A462" s="31" t="s">
        <v>13586</v>
      </c>
      <c r="B462" s="32">
        <v>634.5</v>
      </c>
      <c r="C462" s="32"/>
      <c r="D462" s="32"/>
      <c r="E462" s="32"/>
      <c r="F462" s="33" t="s">
        <v>13587</v>
      </c>
      <c r="G462" s="33"/>
      <c r="H462" s="33"/>
      <c r="I462" s="33"/>
      <c r="J462" s="34" t="s">
        <v>12696</v>
      </c>
      <c r="K462" s="34" t="s">
        <v>12697</v>
      </c>
      <c r="L462" s="34" t="s">
        <v>12698</v>
      </c>
      <c r="M462" s="35">
        <f>315993.69</f>
        <v>315993.69</v>
      </c>
      <c r="N462" s="35"/>
      <c r="O462" s="35"/>
    </row>
    <row r="463" spans="1:15" ht="36">
      <c r="A463" s="31" t="s">
        <v>13588</v>
      </c>
      <c r="B463" s="32">
        <v>789</v>
      </c>
      <c r="C463" s="32"/>
      <c r="D463" s="32"/>
      <c r="E463" s="32"/>
      <c r="F463" s="33" t="s">
        <v>13589</v>
      </c>
      <c r="G463" s="33"/>
      <c r="H463" s="33"/>
      <c r="I463" s="33"/>
      <c r="J463" s="34" t="s">
        <v>12696</v>
      </c>
      <c r="K463" s="34" t="s">
        <v>12697</v>
      </c>
      <c r="L463" s="34" t="s">
        <v>12698</v>
      </c>
      <c r="M463" s="35">
        <f>329937.78</f>
        <v>329937.78000000003</v>
      </c>
      <c r="N463" s="35"/>
      <c r="O463" s="35"/>
    </row>
    <row r="464" spans="1:15" ht="36">
      <c r="A464" s="31" t="s">
        <v>13590</v>
      </c>
      <c r="B464" s="32">
        <v>873.7</v>
      </c>
      <c r="C464" s="32"/>
      <c r="D464" s="32"/>
      <c r="E464" s="32"/>
      <c r="F464" s="33" t="s">
        <v>13591</v>
      </c>
      <c r="G464" s="33"/>
      <c r="H464" s="33"/>
      <c r="I464" s="33"/>
      <c r="J464" s="34" t="s">
        <v>12696</v>
      </c>
      <c r="K464" s="34" t="s">
        <v>12697</v>
      </c>
      <c r="L464" s="34" t="s">
        <v>12698</v>
      </c>
      <c r="M464" s="35">
        <f>379937.18</f>
        <v>379937.18</v>
      </c>
      <c r="N464" s="35"/>
      <c r="O464" s="35"/>
    </row>
    <row r="465" spans="1:15" ht="36">
      <c r="A465" s="31" t="s">
        <v>13592</v>
      </c>
      <c r="B465" s="32">
        <v>785</v>
      </c>
      <c r="C465" s="32"/>
      <c r="D465" s="32"/>
      <c r="E465" s="32"/>
      <c r="F465" s="33" t="s">
        <v>13593</v>
      </c>
      <c r="G465" s="33"/>
      <c r="H465" s="33"/>
      <c r="I465" s="33"/>
      <c r="J465" s="34" t="s">
        <v>12696</v>
      </c>
      <c r="K465" s="34" t="s">
        <v>12697</v>
      </c>
      <c r="L465" s="34" t="s">
        <v>12698</v>
      </c>
      <c r="M465" s="35">
        <f>300961.15</f>
        <v>300961.15000000002</v>
      </c>
      <c r="N465" s="35"/>
      <c r="O465" s="35"/>
    </row>
    <row r="466" spans="1:15" ht="36">
      <c r="A466" s="31" t="s">
        <v>13594</v>
      </c>
      <c r="B466" s="32">
        <v>450</v>
      </c>
      <c r="C466" s="32"/>
      <c r="D466" s="32"/>
      <c r="E466" s="32"/>
      <c r="F466" s="33" t="s">
        <v>13595</v>
      </c>
      <c r="G466" s="33"/>
      <c r="H466" s="33"/>
      <c r="I466" s="33"/>
      <c r="J466" s="34" t="s">
        <v>12696</v>
      </c>
      <c r="K466" s="34" t="s">
        <v>12697</v>
      </c>
      <c r="L466" s="34" t="s">
        <v>12698</v>
      </c>
      <c r="M466" s="35">
        <f>172525.5</f>
        <v>172525.5</v>
      </c>
      <c r="N466" s="35"/>
      <c r="O466" s="35"/>
    </row>
    <row r="467" spans="1:15" ht="36">
      <c r="A467" s="31" t="s">
        <v>13596</v>
      </c>
      <c r="B467" s="32">
        <v>779.9</v>
      </c>
      <c r="C467" s="32"/>
      <c r="D467" s="32"/>
      <c r="E467" s="32"/>
      <c r="F467" s="33" t="s">
        <v>13597</v>
      </c>
      <c r="G467" s="33"/>
      <c r="H467" s="33"/>
      <c r="I467" s="33"/>
      <c r="J467" s="34" t="s">
        <v>12696</v>
      </c>
      <c r="K467" s="34" t="s">
        <v>12697</v>
      </c>
      <c r="L467" s="34" t="s">
        <v>12698</v>
      </c>
      <c r="M467" s="35">
        <f>384280.13</f>
        <v>384280.13</v>
      </c>
      <c r="N467" s="35"/>
      <c r="O467" s="35"/>
    </row>
    <row r="468" spans="1:15" ht="36">
      <c r="A468" s="31" t="s">
        <v>13598</v>
      </c>
      <c r="B468" s="32">
        <v>350</v>
      </c>
      <c r="C468" s="32"/>
      <c r="D468" s="32"/>
      <c r="E468" s="32"/>
      <c r="F468" s="33" t="s">
        <v>13599</v>
      </c>
      <c r="G468" s="33"/>
      <c r="H468" s="33"/>
      <c r="I468" s="33"/>
      <c r="J468" s="34" t="s">
        <v>12696</v>
      </c>
      <c r="K468" s="34" t="s">
        <v>12697</v>
      </c>
      <c r="L468" s="34" t="s">
        <v>12698</v>
      </c>
      <c r="M468" s="35">
        <f>172455.5</f>
        <v>172455.5</v>
      </c>
      <c r="N468" s="35"/>
      <c r="O468" s="35"/>
    </row>
    <row r="469" spans="1:15" ht="36">
      <c r="A469" s="31" t="s">
        <v>13600</v>
      </c>
      <c r="B469" s="32">
        <v>600</v>
      </c>
      <c r="C469" s="32"/>
      <c r="D469" s="32"/>
      <c r="E469" s="32"/>
      <c r="F469" s="33" t="s">
        <v>13601</v>
      </c>
      <c r="G469" s="33"/>
      <c r="H469" s="33"/>
      <c r="I469" s="33"/>
      <c r="J469" s="34" t="s">
        <v>12696</v>
      </c>
      <c r="K469" s="34" t="s">
        <v>12697</v>
      </c>
      <c r="L469" s="34" t="s">
        <v>12698</v>
      </c>
      <c r="M469" s="35">
        <f>295884.37</f>
        <v>295884.37</v>
      </c>
      <c r="N469" s="35"/>
      <c r="O469" s="35"/>
    </row>
    <row r="470" spans="1:15" ht="36">
      <c r="A470" s="31" t="s">
        <v>13602</v>
      </c>
      <c r="B470" s="32">
        <v>700</v>
      </c>
      <c r="C470" s="32"/>
      <c r="D470" s="32"/>
      <c r="E470" s="32"/>
      <c r="F470" s="33" t="s">
        <v>13603</v>
      </c>
      <c r="G470" s="33"/>
      <c r="H470" s="33"/>
      <c r="I470" s="33"/>
      <c r="J470" s="34" t="s">
        <v>12696</v>
      </c>
      <c r="K470" s="34" t="s">
        <v>12697</v>
      </c>
      <c r="L470" s="34" t="s">
        <v>12698</v>
      </c>
      <c r="M470" s="35">
        <f>297206</f>
        <v>297206</v>
      </c>
      <c r="N470" s="35"/>
      <c r="O470" s="35"/>
    </row>
    <row r="471" spans="1:15" ht="36">
      <c r="A471" s="31" t="s">
        <v>13604</v>
      </c>
      <c r="B471" s="32">
        <v>675.6</v>
      </c>
      <c r="C471" s="32"/>
      <c r="D471" s="32"/>
      <c r="E471" s="32"/>
      <c r="F471" s="33" t="s">
        <v>13605</v>
      </c>
      <c r="G471" s="33"/>
      <c r="H471" s="33"/>
      <c r="I471" s="33"/>
      <c r="J471" s="34" t="s">
        <v>12696</v>
      </c>
      <c r="K471" s="34" t="s">
        <v>12697</v>
      </c>
      <c r="L471" s="34" t="s">
        <v>12698</v>
      </c>
      <c r="M471" s="35">
        <f>307242.61</f>
        <v>307242.61</v>
      </c>
      <c r="N471" s="35"/>
      <c r="O471" s="35"/>
    </row>
    <row r="472" spans="1:15" ht="36">
      <c r="A472" s="31" t="s">
        <v>13606</v>
      </c>
      <c r="B472" s="32">
        <v>495.9</v>
      </c>
      <c r="C472" s="32"/>
      <c r="D472" s="32"/>
      <c r="E472" s="32"/>
      <c r="F472" s="33" t="s">
        <v>13607</v>
      </c>
      <c r="G472" s="33"/>
      <c r="H472" s="33"/>
      <c r="I472" s="33"/>
      <c r="J472" s="34" t="s">
        <v>12696</v>
      </c>
      <c r="K472" s="34" t="s">
        <v>12697</v>
      </c>
      <c r="L472" s="34" t="s">
        <v>12698</v>
      </c>
      <c r="M472" s="35">
        <f>244344.81</f>
        <v>244344.81</v>
      </c>
      <c r="N472" s="35"/>
      <c r="O472" s="35"/>
    </row>
    <row r="473" spans="1:15" ht="36">
      <c r="A473" s="31" t="s">
        <v>13608</v>
      </c>
      <c r="B473" s="32">
        <v>798</v>
      </c>
      <c r="C473" s="32"/>
      <c r="D473" s="32"/>
      <c r="E473" s="32"/>
      <c r="F473" s="33" t="s">
        <v>13609</v>
      </c>
      <c r="G473" s="33"/>
      <c r="H473" s="33"/>
      <c r="I473" s="33"/>
      <c r="J473" s="34" t="s">
        <v>12696</v>
      </c>
      <c r="K473" s="34" t="s">
        <v>12697</v>
      </c>
      <c r="L473" s="34" t="s">
        <v>12698</v>
      </c>
      <c r="M473" s="35">
        <f>299936.28</f>
        <v>299936.28000000003</v>
      </c>
      <c r="N473" s="35"/>
      <c r="O473" s="35"/>
    </row>
    <row r="474" spans="1:15" ht="36">
      <c r="A474" s="31" t="s">
        <v>13610</v>
      </c>
      <c r="B474" s="32">
        <v>732</v>
      </c>
      <c r="C474" s="32"/>
      <c r="D474" s="32"/>
      <c r="E474" s="32"/>
      <c r="F474" s="33" t="s">
        <v>13611</v>
      </c>
      <c r="G474" s="33"/>
      <c r="H474" s="33"/>
      <c r="I474" s="33"/>
      <c r="J474" s="34" t="s">
        <v>12696</v>
      </c>
      <c r="K474" s="34" t="s">
        <v>12697</v>
      </c>
      <c r="L474" s="34" t="s">
        <v>12698</v>
      </c>
      <c r="M474" s="35">
        <f>297455.52</f>
        <v>297455.52</v>
      </c>
      <c r="N474" s="35"/>
      <c r="O474" s="35"/>
    </row>
    <row r="475" spans="1:15" ht="36">
      <c r="A475" s="31" t="s">
        <v>13612</v>
      </c>
      <c r="B475" s="32">
        <v>587.20000000000005</v>
      </c>
      <c r="C475" s="32"/>
      <c r="D475" s="32"/>
      <c r="E475" s="32"/>
      <c r="F475" s="33" t="s">
        <v>13613</v>
      </c>
      <c r="G475" s="33"/>
      <c r="H475" s="33"/>
      <c r="I475" s="33"/>
      <c r="J475" s="34" t="s">
        <v>12696</v>
      </c>
      <c r="K475" s="34" t="s">
        <v>12697</v>
      </c>
      <c r="L475" s="34" t="s">
        <v>12698</v>
      </c>
      <c r="M475" s="35">
        <f>236500.67</f>
        <v>236500.67</v>
      </c>
      <c r="N475" s="35"/>
      <c r="O475" s="35"/>
    </row>
    <row r="476" spans="1:15" ht="36">
      <c r="A476" s="31" t="s">
        <v>13614</v>
      </c>
      <c r="B476" s="32">
        <v>899.7</v>
      </c>
      <c r="C476" s="32"/>
      <c r="D476" s="32"/>
      <c r="E476" s="32"/>
      <c r="F476" s="33" t="s">
        <v>13615</v>
      </c>
      <c r="G476" s="33"/>
      <c r="H476" s="33"/>
      <c r="I476" s="33"/>
      <c r="J476" s="34" t="s">
        <v>12696</v>
      </c>
      <c r="K476" s="34" t="s">
        <v>12697</v>
      </c>
      <c r="L476" s="34" t="s">
        <v>12698</v>
      </c>
      <c r="M476" s="35">
        <f>345727.72</f>
        <v>345727.72</v>
      </c>
      <c r="N476" s="35"/>
      <c r="O476" s="35"/>
    </row>
    <row r="477" spans="1:15" ht="36">
      <c r="A477" s="31" t="s">
        <v>13616</v>
      </c>
      <c r="B477" s="32">
        <v>750</v>
      </c>
      <c r="C477" s="32"/>
      <c r="D477" s="32"/>
      <c r="E477" s="32"/>
      <c r="F477" s="33" t="s">
        <v>13617</v>
      </c>
      <c r="G477" s="33"/>
      <c r="H477" s="33"/>
      <c r="I477" s="33"/>
      <c r="J477" s="34" t="s">
        <v>12696</v>
      </c>
      <c r="K477" s="34" t="s">
        <v>12697</v>
      </c>
      <c r="L477" s="34" t="s">
        <v>12698</v>
      </c>
      <c r="M477" s="35">
        <f>288202.5</f>
        <v>288202.5</v>
      </c>
      <c r="N477" s="35"/>
      <c r="O477" s="35"/>
    </row>
    <row r="478" spans="1:15" ht="36">
      <c r="A478" s="31" t="s">
        <v>13618</v>
      </c>
      <c r="B478" s="32">
        <v>719</v>
      </c>
      <c r="C478" s="32"/>
      <c r="D478" s="32"/>
      <c r="E478" s="32"/>
      <c r="F478" s="33" t="s">
        <v>13619</v>
      </c>
      <c r="G478" s="33"/>
      <c r="H478" s="33"/>
      <c r="I478" s="33"/>
      <c r="J478" s="34" t="s">
        <v>12696</v>
      </c>
      <c r="K478" s="34" t="s">
        <v>12697</v>
      </c>
      <c r="L478" s="34" t="s">
        <v>12698</v>
      </c>
      <c r="M478" s="35">
        <f>308652.32</f>
        <v>308652.32</v>
      </c>
      <c r="N478" s="35"/>
      <c r="O478" s="35"/>
    </row>
    <row r="479" spans="1:15" ht="36">
      <c r="A479" s="31" t="s">
        <v>13620</v>
      </c>
      <c r="B479" s="32">
        <v>700</v>
      </c>
      <c r="C479" s="32"/>
      <c r="D479" s="32"/>
      <c r="E479" s="32"/>
      <c r="F479" s="33" t="s">
        <v>13621</v>
      </c>
      <c r="G479" s="33"/>
      <c r="H479" s="33"/>
      <c r="I479" s="33"/>
      <c r="J479" s="34" t="s">
        <v>12696</v>
      </c>
      <c r="K479" s="34" t="s">
        <v>12697</v>
      </c>
      <c r="L479" s="34" t="s">
        <v>12698</v>
      </c>
      <c r="M479" s="35">
        <f>299159</f>
        <v>299159</v>
      </c>
      <c r="N479" s="35"/>
      <c r="O479" s="35"/>
    </row>
    <row r="480" spans="1:15" ht="36">
      <c r="A480" s="31" t="s">
        <v>13622</v>
      </c>
      <c r="B480" s="32">
        <v>600</v>
      </c>
      <c r="C480" s="32"/>
      <c r="D480" s="32"/>
      <c r="E480" s="32"/>
      <c r="F480" s="33" t="s">
        <v>13623</v>
      </c>
      <c r="G480" s="33"/>
      <c r="H480" s="33"/>
      <c r="I480" s="33"/>
      <c r="J480" s="34" t="s">
        <v>12696</v>
      </c>
      <c r="K480" s="34" t="s">
        <v>12697</v>
      </c>
      <c r="L480" s="34" t="s">
        <v>12698</v>
      </c>
      <c r="M480" s="35">
        <f>256422</f>
        <v>256422</v>
      </c>
      <c r="N480" s="35"/>
      <c r="O480" s="35"/>
    </row>
    <row r="481" spans="1:15" ht="36">
      <c r="A481" s="31" t="s">
        <v>13624</v>
      </c>
      <c r="B481" s="32">
        <v>623.1</v>
      </c>
      <c r="C481" s="32"/>
      <c r="D481" s="32"/>
      <c r="E481" s="32"/>
      <c r="F481" s="33" t="s">
        <v>13625</v>
      </c>
      <c r="G481" s="33"/>
      <c r="H481" s="33"/>
      <c r="I481" s="33"/>
      <c r="J481" s="34" t="s">
        <v>12696</v>
      </c>
      <c r="K481" s="34" t="s">
        <v>12697</v>
      </c>
      <c r="L481" s="34" t="s">
        <v>12698</v>
      </c>
      <c r="M481" s="35">
        <f>266294.25</f>
        <v>266294.25</v>
      </c>
      <c r="N481" s="35"/>
      <c r="O481" s="35"/>
    </row>
    <row r="482" spans="1:15" ht="36">
      <c r="A482" s="31" t="s">
        <v>13626</v>
      </c>
      <c r="B482" s="32">
        <v>600</v>
      </c>
      <c r="C482" s="32"/>
      <c r="D482" s="32"/>
      <c r="E482" s="32"/>
      <c r="F482" s="33" t="s">
        <v>13627</v>
      </c>
      <c r="G482" s="33"/>
      <c r="H482" s="33"/>
      <c r="I482" s="33"/>
      <c r="J482" s="34" t="s">
        <v>12696</v>
      </c>
      <c r="K482" s="34" t="s">
        <v>12697</v>
      </c>
      <c r="L482" s="34" t="s">
        <v>12698</v>
      </c>
      <c r="M482" s="35">
        <f>256422</f>
        <v>256422</v>
      </c>
      <c r="N482" s="35"/>
      <c r="O482" s="35"/>
    </row>
    <row r="483" spans="1:15" ht="36">
      <c r="A483" s="31" t="s">
        <v>13628</v>
      </c>
      <c r="B483" s="32">
        <v>600</v>
      </c>
      <c r="C483" s="32"/>
      <c r="D483" s="32"/>
      <c r="E483" s="32"/>
      <c r="F483" s="33" t="s">
        <v>13629</v>
      </c>
      <c r="G483" s="33"/>
      <c r="H483" s="33"/>
      <c r="I483" s="33"/>
      <c r="J483" s="34" t="s">
        <v>12696</v>
      </c>
      <c r="K483" s="34" t="s">
        <v>12697</v>
      </c>
      <c r="L483" s="34" t="s">
        <v>12698</v>
      </c>
      <c r="M483" s="35">
        <f>256422</f>
        <v>256422</v>
      </c>
      <c r="N483" s="35"/>
      <c r="O483" s="35"/>
    </row>
    <row r="484" spans="1:15" ht="36">
      <c r="A484" s="31" t="s">
        <v>13630</v>
      </c>
      <c r="B484" s="32">
        <v>676.3</v>
      </c>
      <c r="C484" s="32"/>
      <c r="D484" s="32"/>
      <c r="E484" s="32"/>
      <c r="F484" s="33" t="s">
        <v>13631</v>
      </c>
      <c r="G484" s="33"/>
      <c r="H484" s="33"/>
      <c r="I484" s="33"/>
      <c r="J484" s="34" t="s">
        <v>12696</v>
      </c>
      <c r="K484" s="34" t="s">
        <v>12697</v>
      </c>
      <c r="L484" s="34" t="s">
        <v>12698</v>
      </c>
      <c r="M484" s="35">
        <f>289030.33</f>
        <v>289030.33</v>
      </c>
      <c r="N484" s="35"/>
      <c r="O484" s="35"/>
    </row>
    <row r="485" spans="1:15" ht="36">
      <c r="A485" s="31" t="s">
        <v>13632</v>
      </c>
      <c r="B485" s="32">
        <v>700</v>
      </c>
      <c r="C485" s="32"/>
      <c r="D485" s="32"/>
      <c r="E485" s="32"/>
      <c r="F485" s="33" t="s">
        <v>13633</v>
      </c>
      <c r="G485" s="33"/>
      <c r="H485" s="33"/>
      <c r="I485" s="33"/>
      <c r="J485" s="34" t="s">
        <v>12696</v>
      </c>
      <c r="K485" s="34" t="s">
        <v>12697</v>
      </c>
      <c r="L485" s="34" t="s">
        <v>12698</v>
      </c>
      <c r="M485" s="35">
        <f>299159</f>
        <v>299159</v>
      </c>
      <c r="N485" s="35"/>
      <c r="O485" s="35"/>
    </row>
    <row r="486" spans="1:15" ht="36">
      <c r="A486" s="31" t="s">
        <v>13634</v>
      </c>
      <c r="B486" s="32">
        <v>600</v>
      </c>
      <c r="C486" s="32"/>
      <c r="D486" s="32"/>
      <c r="E486" s="32"/>
      <c r="F486" s="33" t="s">
        <v>13635</v>
      </c>
      <c r="G486" s="33"/>
      <c r="H486" s="33"/>
      <c r="I486" s="33"/>
      <c r="J486" s="34" t="s">
        <v>12696</v>
      </c>
      <c r="K486" s="34" t="s">
        <v>12697</v>
      </c>
      <c r="L486" s="34" t="s">
        <v>12698</v>
      </c>
      <c r="M486" s="35">
        <f>256422</f>
        <v>256422</v>
      </c>
      <c r="N486" s="35"/>
      <c r="O486" s="35"/>
    </row>
    <row r="487" spans="1:15" ht="36">
      <c r="A487" s="31" t="s">
        <v>13636</v>
      </c>
      <c r="B487" s="32">
        <v>600</v>
      </c>
      <c r="C487" s="32"/>
      <c r="D487" s="32"/>
      <c r="E487" s="32"/>
      <c r="F487" s="33" t="s">
        <v>13637</v>
      </c>
      <c r="G487" s="33"/>
      <c r="H487" s="33"/>
      <c r="I487" s="33"/>
      <c r="J487" s="34" t="s">
        <v>12696</v>
      </c>
      <c r="K487" s="34" t="s">
        <v>12697</v>
      </c>
      <c r="L487" s="34" t="s">
        <v>12698</v>
      </c>
      <c r="M487" s="35">
        <f>256422</f>
        <v>256422</v>
      </c>
      <c r="N487" s="35"/>
      <c r="O487" s="35"/>
    </row>
    <row r="488" spans="1:15" ht="36">
      <c r="A488" s="31" t="s">
        <v>13638</v>
      </c>
      <c r="B488" s="32">
        <v>600</v>
      </c>
      <c r="C488" s="32"/>
      <c r="D488" s="32"/>
      <c r="E488" s="32"/>
      <c r="F488" s="33" t="s">
        <v>13639</v>
      </c>
      <c r="G488" s="33"/>
      <c r="H488" s="33"/>
      <c r="I488" s="33"/>
      <c r="J488" s="34" t="s">
        <v>12696</v>
      </c>
      <c r="K488" s="34" t="s">
        <v>12697</v>
      </c>
      <c r="L488" s="34" t="s">
        <v>12698</v>
      </c>
      <c r="M488" s="35">
        <f>256422</f>
        <v>256422</v>
      </c>
      <c r="N488" s="35"/>
      <c r="O488" s="35"/>
    </row>
    <row r="489" spans="1:15" ht="36">
      <c r="A489" s="31" t="s">
        <v>13640</v>
      </c>
      <c r="B489" s="32">
        <v>600</v>
      </c>
      <c r="C489" s="32"/>
      <c r="D489" s="32"/>
      <c r="E489" s="32"/>
      <c r="F489" s="33" t="s">
        <v>13641</v>
      </c>
      <c r="G489" s="33"/>
      <c r="H489" s="33"/>
      <c r="I489" s="33"/>
      <c r="J489" s="34" t="s">
        <v>12696</v>
      </c>
      <c r="K489" s="34" t="s">
        <v>12697</v>
      </c>
      <c r="L489" s="34" t="s">
        <v>12698</v>
      </c>
      <c r="M489" s="35">
        <f>267756</f>
        <v>267756</v>
      </c>
      <c r="N489" s="35"/>
      <c r="O489" s="35"/>
    </row>
    <row r="490" spans="1:15" ht="36">
      <c r="A490" s="31" t="s">
        <v>13642</v>
      </c>
      <c r="B490" s="32">
        <v>680.9</v>
      </c>
      <c r="C490" s="32"/>
      <c r="D490" s="32"/>
      <c r="E490" s="32"/>
      <c r="F490" s="33" t="s">
        <v>13643</v>
      </c>
      <c r="G490" s="33"/>
      <c r="H490" s="33"/>
      <c r="I490" s="33"/>
      <c r="J490" s="34" t="s">
        <v>12696</v>
      </c>
      <c r="K490" s="34" t="s">
        <v>12697</v>
      </c>
      <c r="L490" s="34" t="s">
        <v>12698</v>
      </c>
      <c r="M490" s="35">
        <f>297423.93</f>
        <v>297423.93</v>
      </c>
      <c r="N490" s="35"/>
      <c r="O490" s="35"/>
    </row>
    <row r="491" spans="1:15" ht="36">
      <c r="A491" s="31" t="s">
        <v>13644</v>
      </c>
      <c r="B491" s="32">
        <v>594</v>
      </c>
      <c r="C491" s="32"/>
      <c r="D491" s="32"/>
      <c r="E491" s="32"/>
      <c r="F491" s="33" t="s">
        <v>13645</v>
      </c>
      <c r="G491" s="33"/>
      <c r="H491" s="33"/>
      <c r="I491" s="33"/>
      <c r="J491" s="34" t="s">
        <v>12696</v>
      </c>
      <c r="K491" s="34" t="s">
        <v>12697</v>
      </c>
      <c r="L491" s="34" t="s">
        <v>12698</v>
      </c>
      <c r="M491" s="35">
        <f>299269.08</f>
        <v>299269.08</v>
      </c>
      <c r="N491" s="35"/>
      <c r="O491" s="35"/>
    </row>
    <row r="492" spans="1:15" ht="36">
      <c r="A492" s="31" t="s">
        <v>13646</v>
      </c>
      <c r="B492" s="32">
        <v>1010.5</v>
      </c>
      <c r="C492" s="32"/>
      <c r="D492" s="32"/>
      <c r="E492" s="32"/>
      <c r="F492" s="33" t="s">
        <v>13647</v>
      </c>
      <c r="G492" s="33"/>
      <c r="H492" s="33"/>
      <c r="I492" s="33"/>
      <c r="J492" s="34" t="s">
        <v>12696</v>
      </c>
      <c r="K492" s="34" t="s">
        <v>12697</v>
      </c>
      <c r="L492" s="34" t="s">
        <v>12698</v>
      </c>
      <c r="M492" s="35">
        <f>449197.57</f>
        <v>449197.57</v>
      </c>
      <c r="N492" s="35"/>
      <c r="O492" s="35"/>
    </row>
    <row r="493" spans="1:15" ht="36">
      <c r="A493" s="31" t="s">
        <v>13648</v>
      </c>
      <c r="B493" s="32">
        <v>933.1</v>
      </c>
      <c r="C493" s="32"/>
      <c r="D493" s="32"/>
      <c r="E493" s="32"/>
      <c r="F493" s="33" t="s">
        <v>13649</v>
      </c>
      <c r="G493" s="33"/>
      <c r="H493" s="33"/>
      <c r="I493" s="33"/>
      <c r="J493" s="34" t="s">
        <v>12696</v>
      </c>
      <c r="K493" s="34" t="s">
        <v>12697</v>
      </c>
      <c r="L493" s="34" t="s">
        <v>12698</v>
      </c>
      <c r="M493" s="35">
        <f>414790.94</f>
        <v>414790.94</v>
      </c>
      <c r="N493" s="35"/>
      <c r="O493" s="35"/>
    </row>
    <row r="494" spans="1:15" ht="36">
      <c r="A494" s="31" t="s">
        <v>13650</v>
      </c>
      <c r="B494" s="32">
        <v>1045.5</v>
      </c>
      <c r="C494" s="32"/>
      <c r="D494" s="32"/>
      <c r="E494" s="32"/>
      <c r="F494" s="33" t="s">
        <v>13651</v>
      </c>
      <c r="G494" s="33"/>
      <c r="H494" s="33"/>
      <c r="I494" s="33"/>
      <c r="J494" s="34" t="s">
        <v>12696</v>
      </c>
      <c r="K494" s="34" t="s">
        <v>12697</v>
      </c>
      <c r="L494" s="34" t="s">
        <v>12698</v>
      </c>
      <c r="M494" s="35">
        <f>464756.12</f>
        <v>464756.12</v>
      </c>
      <c r="N494" s="35"/>
      <c r="O494" s="35"/>
    </row>
    <row r="495" spans="1:15" ht="36">
      <c r="A495" s="31" t="s">
        <v>13652</v>
      </c>
      <c r="B495" s="32">
        <v>659</v>
      </c>
      <c r="C495" s="32"/>
      <c r="D495" s="32"/>
      <c r="E495" s="32"/>
      <c r="F495" s="33" t="s">
        <v>13653</v>
      </c>
      <c r="G495" s="33"/>
      <c r="H495" s="33"/>
      <c r="I495" s="33"/>
      <c r="J495" s="34" t="s">
        <v>12696</v>
      </c>
      <c r="K495" s="34" t="s">
        <v>12697</v>
      </c>
      <c r="L495" s="34" t="s">
        <v>12698</v>
      </c>
      <c r="M495" s="35">
        <f>309962.24</f>
        <v>309962.23999999999</v>
      </c>
      <c r="N495" s="35"/>
      <c r="O495" s="35"/>
    </row>
    <row r="496" spans="1:15" ht="36">
      <c r="A496" s="31" t="s">
        <v>13654</v>
      </c>
      <c r="B496" s="32">
        <v>552</v>
      </c>
      <c r="C496" s="32"/>
      <c r="D496" s="32"/>
      <c r="E496" s="32"/>
      <c r="F496" s="33" t="s">
        <v>13655</v>
      </c>
      <c r="G496" s="33"/>
      <c r="H496" s="33"/>
      <c r="I496" s="33"/>
      <c r="J496" s="34" t="s">
        <v>12696</v>
      </c>
      <c r="K496" s="34" t="s">
        <v>12697</v>
      </c>
      <c r="L496" s="34" t="s">
        <v>12698</v>
      </c>
      <c r="M496" s="35">
        <f>275156.05</f>
        <v>275156.05</v>
      </c>
      <c r="N496" s="35"/>
      <c r="O496" s="35"/>
    </row>
    <row r="497" spans="1:15" ht="36">
      <c r="A497" s="31" t="s">
        <v>13656</v>
      </c>
      <c r="B497" s="32">
        <v>916.8</v>
      </c>
      <c r="C497" s="32"/>
      <c r="D497" s="32"/>
      <c r="E497" s="32"/>
      <c r="F497" s="33" t="s">
        <v>13657</v>
      </c>
      <c r="G497" s="33"/>
      <c r="H497" s="33"/>
      <c r="I497" s="33"/>
      <c r="J497" s="34" t="s">
        <v>12696</v>
      </c>
      <c r="K497" s="34" t="s">
        <v>12697</v>
      </c>
      <c r="L497" s="34" t="s">
        <v>12698</v>
      </c>
      <c r="M497" s="35">
        <f>427137.12</f>
        <v>427137.12</v>
      </c>
      <c r="N497" s="35"/>
      <c r="O497" s="35"/>
    </row>
    <row r="498" spans="1:15" ht="36">
      <c r="A498" s="31" t="s">
        <v>13658</v>
      </c>
      <c r="B498" s="32">
        <v>543.4</v>
      </c>
      <c r="C498" s="32"/>
      <c r="D498" s="32"/>
      <c r="E498" s="32"/>
      <c r="F498" s="33" t="s">
        <v>13659</v>
      </c>
      <c r="G498" s="33"/>
      <c r="H498" s="33"/>
      <c r="I498" s="33"/>
      <c r="J498" s="34" t="s">
        <v>12696</v>
      </c>
      <c r="K498" s="34" t="s">
        <v>12697</v>
      </c>
      <c r="L498" s="34" t="s">
        <v>12698</v>
      </c>
      <c r="M498" s="35">
        <f>208334.13</f>
        <v>208334.13</v>
      </c>
      <c r="N498" s="35"/>
      <c r="O498" s="35"/>
    </row>
    <row r="499" spans="1:15" ht="36">
      <c r="A499" s="31" t="s">
        <v>13660</v>
      </c>
      <c r="B499" s="32">
        <v>500</v>
      </c>
      <c r="C499" s="32"/>
      <c r="D499" s="32"/>
      <c r="E499" s="32"/>
      <c r="F499" s="33" t="s">
        <v>13661</v>
      </c>
      <c r="G499" s="33"/>
      <c r="H499" s="33"/>
      <c r="I499" s="33"/>
      <c r="J499" s="34" t="s">
        <v>12696</v>
      </c>
      <c r="K499" s="34" t="s">
        <v>12697</v>
      </c>
      <c r="L499" s="34" t="s">
        <v>12698</v>
      </c>
      <c r="M499" s="35">
        <f>246365</f>
        <v>246365</v>
      </c>
      <c r="N499" s="35"/>
      <c r="O499" s="35"/>
    </row>
    <row r="500" spans="1:15" ht="36">
      <c r="A500" s="31" t="s">
        <v>13662</v>
      </c>
      <c r="B500" s="32">
        <v>431.5</v>
      </c>
      <c r="C500" s="32"/>
      <c r="D500" s="32"/>
      <c r="E500" s="32"/>
      <c r="F500" s="33" t="s">
        <v>13663</v>
      </c>
      <c r="G500" s="33"/>
      <c r="H500" s="33"/>
      <c r="I500" s="33"/>
      <c r="J500" s="34" t="s">
        <v>12696</v>
      </c>
      <c r="K500" s="34" t="s">
        <v>12697</v>
      </c>
      <c r="L500" s="34" t="s">
        <v>12698</v>
      </c>
      <c r="M500" s="35">
        <f>212613</f>
        <v>212613</v>
      </c>
      <c r="N500" s="35"/>
      <c r="O500" s="35"/>
    </row>
    <row r="501" spans="1:15" ht="36">
      <c r="A501" s="31" t="s">
        <v>13664</v>
      </c>
      <c r="B501" s="32">
        <v>600.5</v>
      </c>
      <c r="C501" s="32"/>
      <c r="D501" s="32"/>
      <c r="E501" s="32"/>
      <c r="F501" s="33" t="s">
        <v>13665</v>
      </c>
      <c r="G501" s="33"/>
      <c r="H501" s="33"/>
      <c r="I501" s="33"/>
      <c r="J501" s="34" t="s">
        <v>12696</v>
      </c>
      <c r="K501" s="34" t="s">
        <v>12697</v>
      </c>
      <c r="L501" s="34" t="s">
        <v>12698</v>
      </c>
      <c r="M501" s="35">
        <f>295884.37</f>
        <v>295884.37</v>
      </c>
      <c r="N501" s="35"/>
      <c r="O501" s="35"/>
    </row>
    <row r="502" spans="1:15" ht="36">
      <c r="A502" s="31" t="s">
        <v>13666</v>
      </c>
      <c r="B502" s="32">
        <v>676.4</v>
      </c>
      <c r="C502" s="32"/>
      <c r="D502" s="32"/>
      <c r="E502" s="32"/>
      <c r="F502" s="33" t="s">
        <v>13667</v>
      </c>
      <c r="G502" s="33"/>
      <c r="H502" s="33"/>
      <c r="I502" s="33"/>
      <c r="J502" s="34" t="s">
        <v>12696</v>
      </c>
      <c r="K502" s="34" t="s">
        <v>12697</v>
      </c>
      <c r="L502" s="34" t="s">
        <v>12698</v>
      </c>
      <c r="M502" s="35">
        <f>299009.38</f>
        <v>299009.38</v>
      </c>
      <c r="N502" s="35"/>
      <c r="O502" s="35"/>
    </row>
    <row r="503" spans="1:15" ht="36">
      <c r="A503" s="31" t="s">
        <v>13668</v>
      </c>
      <c r="B503" s="32">
        <v>697</v>
      </c>
      <c r="C503" s="32"/>
      <c r="D503" s="32"/>
      <c r="E503" s="32"/>
      <c r="F503" s="33" t="s">
        <v>13669</v>
      </c>
      <c r="G503" s="33"/>
      <c r="H503" s="33"/>
      <c r="I503" s="33"/>
      <c r="J503" s="34" t="s">
        <v>12696</v>
      </c>
      <c r="K503" s="34" t="s">
        <v>12697</v>
      </c>
      <c r="L503" s="34" t="s">
        <v>12698</v>
      </c>
      <c r="M503" s="35">
        <f>316792.78</f>
        <v>316792.78000000003</v>
      </c>
      <c r="N503" s="35"/>
      <c r="O503" s="35"/>
    </row>
    <row r="504" spans="1:15" ht="36">
      <c r="A504" s="31" t="s">
        <v>13670</v>
      </c>
      <c r="B504" s="32">
        <v>800</v>
      </c>
      <c r="C504" s="32"/>
      <c r="D504" s="32"/>
      <c r="E504" s="32"/>
      <c r="F504" s="33" t="s">
        <v>13671</v>
      </c>
      <c r="G504" s="33"/>
      <c r="H504" s="33"/>
      <c r="I504" s="33"/>
      <c r="J504" s="34" t="s">
        <v>12696</v>
      </c>
      <c r="K504" s="34" t="s">
        <v>12697</v>
      </c>
      <c r="L504" s="34" t="s">
        <v>12698</v>
      </c>
      <c r="M504" s="35">
        <f>322208</f>
        <v>322208</v>
      </c>
      <c r="N504" s="35"/>
      <c r="O504" s="35"/>
    </row>
    <row r="505" spans="1:15" ht="36">
      <c r="A505" s="31" t="s">
        <v>13672</v>
      </c>
      <c r="B505" s="32">
        <v>1602.3</v>
      </c>
      <c r="C505" s="32"/>
      <c r="D505" s="32"/>
      <c r="E505" s="32"/>
      <c r="F505" s="33" t="s">
        <v>13673</v>
      </c>
      <c r="G505" s="33"/>
      <c r="H505" s="33"/>
      <c r="I505" s="33"/>
      <c r="J505" s="34" t="s">
        <v>12696</v>
      </c>
      <c r="K505" s="34" t="s">
        <v>12697</v>
      </c>
      <c r="L505" s="34" t="s">
        <v>12698</v>
      </c>
      <c r="M505" s="35">
        <f>670610.62</f>
        <v>670610.62</v>
      </c>
      <c r="N505" s="35"/>
      <c r="O505" s="35"/>
    </row>
    <row r="506" spans="1:15" ht="36">
      <c r="A506" s="31" t="s">
        <v>13674</v>
      </c>
      <c r="B506" s="32">
        <v>800</v>
      </c>
      <c r="C506" s="32"/>
      <c r="D506" s="32"/>
      <c r="E506" s="32"/>
      <c r="F506" s="33" t="s">
        <v>13675</v>
      </c>
      <c r="G506" s="33"/>
      <c r="H506" s="33"/>
      <c r="I506" s="33"/>
      <c r="J506" s="34" t="s">
        <v>12696</v>
      </c>
      <c r="K506" s="34" t="s">
        <v>12697</v>
      </c>
      <c r="L506" s="34" t="s">
        <v>12698</v>
      </c>
      <c r="M506" s="35">
        <f>329072</f>
        <v>329072</v>
      </c>
      <c r="N506" s="35"/>
      <c r="O506" s="35"/>
    </row>
    <row r="507" spans="1:15" ht="36">
      <c r="A507" s="31" t="s">
        <v>13676</v>
      </c>
      <c r="B507" s="32">
        <v>600</v>
      </c>
      <c r="C507" s="32"/>
      <c r="D507" s="32"/>
      <c r="E507" s="32"/>
      <c r="F507" s="33" t="s">
        <v>13677</v>
      </c>
      <c r="G507" s="33"/>
      <c r="H507" s="33"/>
      <c r="I507" s="33"/>
      <c r="J507" s="34" t="s">
        <v>12696</v>
      </c>
      <c r="K507" s="34" t="s">
        <v>12697</v>
      </c>
      <c r="L507" s="34" t="s">
        <v>12698</v>
      </c>
      <c r="M507" s="35">
        <f>256422</f>
        <v>256422</v>
      </c>
      <c r="N507" s="35"/>
      <c r="O507" s="35"/>
    </row>
    <row r="508" spans="1:15" ht="36">
      <c r="A508" s="31" t="s">
        <v>13678</v>
      </c>
      <c r="B508" s="36">
        <v>600</v>
      </c>
      <c r="C508" s="36"/>
      <c r="D508" s="36"/>
      <c r="E508" s="36"/>
      <c r="F508" s="37" t="s">
        <v>13679</v>
      </c>
      <c r="G508" s="37"/>
      <c r="H508" s="37"/>
      <c r="I508" s="37"/>
      <c r="J508" s="34" t="s">
        <v>12696</v>
      </c>
      <c r="K508" s="34" t="s">
        <v>12697</v>
      </c>
      <c r="L508" s="34" t="s">
        <v>12698</v>
      </c>
      <c r="M508" s="39">
        <f>278489.54</f>
        <v>278489.53999999998</v>
      </c>
      <c r="N508" s="39"/>
      <c r="O508" s="39"/>
    </row>
    <row r="509" spans="1:15" ht="36">
      <c r="A509" s="31" t="s">
        <v>13680</v>
      </c>
      <c r="B509" s="36">
        <v>584</v>
      </c>
      <c r="C509" s="36"/>
      <c r="D509" s="36"/>
      <c r="E509" s="36"/>
      <c r="F509" s="37" t="s">
        <v>13681</v>
      </c>
      <c r="G509" s="37"/>
      <c r="H509" s="37"/>
      <c r="I509" s="37"/>
      <c r="J509" s="34" t="s">
        <v>12696</v>
      </c>
      <c r="K509" s="34" t="s">
        <v>12697</v>
      </c>
      <c r="L509" s="34" t="s">
        <v>12698</v>
      </c>
      <c r="M509" s="39">
        <f>270882.56</f>
        <v>270882.56</v>
      </c>
      <c r="N509" s="39"/>
      <c r="O509" s="39"/>
    </row>
    <row r="510" spans="1:15" ht="36">
      <c r="A510" s="31" t="s">
        <v>13682</v>
      </c>
      <c r="B510" s="32">
        <v>537</v>
      </c>
      <c r="C510" s="32"/>
      <c r="D510" s="32"/>
      <c r="E510" s="32"/>
      <c r="F510" s="33" t="s">
        <v>13683</v>
      </c>
      <c r="G510" s="33"/>
      <c r="H510" s="33"/>
      <c r="I510" s="33"/>
      <c r="J510" s="34" t="s">
        <v>12696</v>
      </c>
      <c r="K510" s="34" t="s">
        <v>12697</v>
      </c>
      <c r="L510" s="34" t="s">
        <v>12698</v>
      </c>
      <c r="M510" s="35">
        <f>245451.96</f>
        <v>245451.96</v>
      </c>
      <c r="N510" s="35"/>
      <c r="O510" s="35"/>
    </row>
    <row r="511" spans="1:15" ht="36">
      <c r="A511" s="31" t="s">
        <v>13684</v>
      </c>
      <c r="B511" s="32">
        <v>608</v>
      </c>
      <c r="C511" s="32"/>
      <c r="D511" s="32"/>
      <c r="E511" s="32"/>
      <c r="F511" s="33" t="s">
        <v>13685</v>
      </c>
      <c r="G511" s="33"/>
      <c r="H511" s="33"/>
      <c r="I511" s="33"/>
      <c r="J511" s="34" t="s">
        <v>12696</v>
      </c>
      <c r="K511" s="34" t="s">
        <v>12697</v>
      </c>
      <c r="L511" s="34" t="s">
        <v>12698</v>
      </c>
      <c r="M511" s="35">
        <f>276500.16</f>
        <v>276500.15999999997</v>
      </c>
      <c r="N511" s="35"/>
      <c r="O511" s="35"/>
    </row>
    <row r="512" spans="1:15" ht="36">
      <c r="A512" s="31" t="s">
        <v>13686</v>
      </c>
      <c r="B512" s="32">
        <v>695.8</v>
      </c>
      <c r="C512" s="32"/>
      <c r="D512" s="32"/>
      <c r="E512" s="32"/>
      <c r="F512" s="33" t="s">
        <v>13687</v>
      </c>
      <c r="G512" s="33"/>
      <c r="H512" s="33"/>
      <c r="I512" s="33"/>
      <c r="J512" s="34" t="s">
        <v>12696</v>
      </c>
      <c r="K512" s="34" t="s">
        <v>12697</v>
      </c>
      <c r="L512" s="34" t="s">
        <v>12698</v>
      </c>
      <c r="M512" s="35">
        <f>327993.16</f>
        <v>327993.15999999997</v>
      </c>
      <c r="N512" s="35"/>
      <c r="O512" s="35"/>
    </row>
    <row r="513" spans="1:15" ht="36">
      <c r="A513" s="31" t="s">
        <v>13688</v>
      </c>
      <c r="B513" s="32">
        <v>1157.8</v>
      </c>
      <c r="C513" s="32"/>
      <c r="D513" s="32"/>
      <c r="E513" s="32"/>
      <c r="F513" s="33" t="s">
        <v>13689</v>
      </c>
      <c r="G513" s="33"/>
      <c r="H513" s="33"/>
      <c r="I513" s="33"/>
      <c r="J513" s="34" t="s">
        <v>12696</v>
      </c>
      <c r="K513" s="34" t="s">
        <v>12697</v>
      </c>
      <c r="L513" s="34" t="s">
        <v>12698</v>
      </c>
      <c r="M513" s="35">
        <f>514676.83</f>
        <v>514676.83</v>
      </c>
      <c r="N513" s="35"/>
      <c r="O513" s="35"/>
    </row>
    <row r="514" spans="1:15" ht="36">
      <c r="A514" s="31" t="s">
        <v>13690</v>
      </c>
      <c r="B514" s="32">
        <v>728.2</v>
      </c>
      <c r="C514" s="32"/>
      <c r="D514" s="32"/>
      <c r="E514" s="32"/>
      <c r="F514" s="33" t="s">
        <v>13691</v>
      </c>
      <c r="G514" s="33"/>
      <c r="H514" s="33"/>
      <c r="I514" s="33"/>
      <c r="J514" s="34" t="s">
        <v>12696</v>
      </c>
      <c r="K514" s="34" t="s">
        <v>12697</v>
      </c>
      <c r="L514" s="34" t="s">
        <v>12698</v>
      </c>
      <c r="M514" s="35">
        <f>337768.29</f>
        <v>337768.29</v>
      </c>
      <c r="N514" s="35"/>
      <c r="O514" s="35"/>
    </row>
    <row r="515" spans="1:15" ht="36">
      <c r="A515" s="31" t="s">
        <v>13692</v>
      </c>
      <c r="B515" s="36">
        <v>685.4</v>
      </c>
      <c r="C515" s="36"/>
      <c r="D515" s="36"/>
      <c r="E515" s="36"/>
      <c r="F515" s="37" t="s">
        <v>13693</v>
      </c>
      <c r="G515" s="37"/>
      <c r="H515" s="37"/>
      <c r="I515" s="37"/>
      <c r="J515" s="34" t="s">
        <v>12696</v>
      </c>
      <c r="K515" s="34" t="s">
        <v>12697</v>
      </c>
      <c r="L515" s="34" t="s">
        <v>12698</v>
      </c>
      <c r="M515" s="39">
        <f>317915.94</f>
        <v>317915.94</v>
      </c>
      <c r="N515" s="39"/>
      <c r="O515" s="39"/>
    </row>
    <row r="516" spans="1:15" ht="36">
      <c r="A516" s="31" t="s">
        <v>13694</v>
      </c>
      <c r="B516" s="36">
        <v>600</v>
      </c>
      <c r="C516" s="36"/>
      <c r="D516" s="36"/>
      <c r="E516" s="36"/>
      <c r="F516" s="37" t="s">
        <v>13695</v>
      </c>
      <c r="G516" s="37"/>
      <c r="H516" s="37"/>
      <c r="I516" s="37"/>
      <c r="J516" s="34" t="s">
        <v>12696</v>
      </c>
      <c r="K516" s="34" t="s">
        <v>12697</v>
      </c>
      <c r="L516" s="34" t="s">
        <v>12698</v>
      </c>
      <c r="M516" s="39">
        <f>282834</f>
        <v>282834</v>
      </c>
      <c r="N516" s="39"/>
      <c r="O516" s="39"/>
    </row>
    <row r="517" spans="1:15" ht="36">
      <c r="A517" s="31" t="s">
        <v>13696</v>
      </c>
      <c r="B517" s="32">
        <v>583.5</v>
      </c>
      <c r="C517" s="32"/>
      <c r="D517" s="32"/>
      <c r="E517" s="32"/>
      <c r="F517" s="33" t="s">
        <v>13697</v>
      </c>
      <c r="G517" s="33"/>
      <c r="H517" s="33"/>
      <c r="I517" s="33"/>
      <c r="J517" s="34" t="s">
        <v>12696</v>
      </c>
      <c r="K517" s="34" t="s">
        <v>12697</v>
      </c>
      <c r="L517" s="34" t="s">
        <v>12698</v>
      </c>
      <c r="M517" s="35">
        <f>279954.05</f>
        <v>279954.05</v>
      </c>
      <c r="N517" s="35"/>
      <c r="O517" s="35"/>
    </row>
    <row r="518" spans="1:15" ht="36">
      <c r="A518" s="31" t="s">
        <v>13698</v>
      </c>
      <c r="B518" s="32">
        <v>830</v>
      </c>
      <c r="C518" s="32"/>
      <c r="D518" s="32"/>
      <c r="E518" s="32"/>
      <c r="F518" s="33" t="s">
        <v>13699</v>
      </c>
      <c r="G518" s="33"/>
      <c r="H518" s="33"/>
      <c r="I518" s="33"/>
      <c r="J518" s="34" t="s">
        <v>12696</v>
      </c>
      <c r="K518" s="34" t="s">
        <v>12697</v>
      </c>
      <c r="L518" s="34" t="s">
        <v>12698</v>
      </c>
      <c r="M518" s="35">
        <f>392241.4</f>
        <v>392241.4</v>
      </c>
      <c r="N518" s="35"/>
      <c r="O518" s="35"/>
    </row>
    <row r="519" spans="1:15" ht="36">
      <c r="A519" s="31" t="s">
        <v>13700</v>
      </c>
      <c r="B519" s="32">
        <v>450</v>
      </c>
      <c r="C519" s="32"/>
      <c r="D519" s="32"/>
      <c r="E519" s="32"/>
      <c r="F519" s="33" t="s">
        <v>13701</v>
      </c>
      <c r="G519" s="33"/>
      <c r="H519" s="33"/>
      <c r="I519" s="33"/>
      <c r="J519" s="34" t="s">
        <v>12696</v>
      </c>
      <c r="K519" s="34" t="s">
        <v>12697</v>
      </c>
      <c r="L519" s="34" t="s">
        <v>12698</v>
      </c>
      <c r="M519" s="35">
        <f>172525.5</f>
        <v>172525.5</v>
      </c>
      <c r="N519" s="35"/>
      <c r="O519" s="35"/>
    </row>
    <row r="520" spans="1:15" ht="36">
      <c r="A520" s="31" t="s">
        <v>13702</v>
      </c>
      <c r="B520" s="32">
        <v>600</v>
      </c>
      <c r="C520" s="32"/>
      <c r="D520" s="32"/>
      <c r="E520" s="32"/>
      <c r="F520" s="33" t="s">
        <v>13703</v>
      </c>
      <c r="G520" s="33"/>
      <c r="H520" s="33"/>
      <c r="I520" s="33"/>
      <c r="J520" s="34" t="s">
        <v>12696</v>
      </c>
      <c r="K520" s="34" t="s">
        <v>12697</v>
      </c>
      <c r="L520" s="34" t="s">
        <v>12698</v>
      </c>
      <c r="M520" s="35">
        <f>245418</f>
        <v>245418</v>
      </c>
      <c r="N520" s="35"/>
      <c r="O520" s="35"/>
    </row>
    <row r="521" spans="1:15" ht="36">
      <c r="A521" s="31" t="s">
        <v>13704</v>
      </c>
      <c r="B521" s="32">
        <v>1160</v>
      </c>
      <c r="C521" s="32"/>
      <c r="D521" s="32"/>
      <c r="E521" s="32"/>
      <c r="F521" s="33" t="s">
        <v>13705</v>
      </c>
      <c r="G521" s="33"/>
      <c r="H521" s="33"/>
      <c r="I521" s="33"/>
      <c r="J521" s="34" t="s">
        <v>12696</v>
      </c>
      <c r="K521" s="34" t="s">
        <v>12697</v>
      </c>
      <c r="L521" s="34" t="s">
        <v>12698</v>
      </c>
      <c r="M521" s="35">
        <f>477154.4</f>
        <v>477154.4</v>
      </c>
      <c r="N521" s="35"/>
      <c r="O521" s="35"/>
    </row>
    <row r="522" spans="1:15" ht="36">
      <c r="A522" s="31" t="s">
        <v>13706</v>
      </c>
      <c r="B522" s="32">
        <v>471.8</v>
      </c>
      <c r="C522" s="32"/>
      <c r="D522" s="32"/>
      <c r="E522" s="32"/>
      <c r="F522" s="33" t="s">
        <v>13707</v>
      </c>
      <c r="G522" s="33"/>
      <c r="H522" s="33"/>
      <c r="I522" s="33"/>
      <c r="J522" s="34" t="s">
        <v>12696</v>
      </c>
      <c r="K522" s="34" t="s">
        <v>12697</v>
      </c>
      <c r="L522" s="34" t="s">
        <v>12698</v>
      </c>
      <c r="M522" s="35">
        <f>202227.63</f>
        <v>202227.63</v>
      </c>
      <c r="N522" s="35"/>
      <c r="O522" s="35"/>
    </row>
    <row r="523" spans="1:15" ht="36">
      <c r="A523" s="31" t="s">
        <v>13708</v>
      </c>
      <c r="B523" s="32">
        <v>927.9</v>
      </c>
      <c r="C523" s="32"/>
      <c r="D523" s="32"/>
      <c r="E523" s="32"/>
      <c r="F523" s="33" t="s">
        <v>13709</v>
      </c>
      <c r="G523" s="33"/>
      <c r="H523" s="33"/>
      <c r="I523" s="33"/>
      <c r="J523" s="34" t="s">
        <v>12696</v>
      </c>
      <c r="K523" s="34" t="s">
        <v>12697</v>
      </c>
      <c r="L523" s="34" t="s">
        <v>12698</v>
      </c>
      <c r="M523" s="35">
        <f>398328.91</f>
        <v>398328.91</v>
      </c>
      <c r="N523" s="35"/>
      <c r="O523" s="35"/>
    </row>
    <row r="524" spans="1:15" ht="36">
      <c r="A524" s="31" t="s">
        <v>13710</v>
      </c>
      <c r="B524" s="32">
        <v>1136</v>
      </c>
      <c r="C524" s="32"/>
      <c r="D524" s="32"/>
      <c r="E524" s="32"/>
      <c r="F524" s="33" t="s">
        <v>13711</v>
      </c>
      <c r="G524" s="33"/>
      <c r="H524" s="33"/>
      <c r="I524" s="33"/>
      <c r="J524" s="34" t="s">
        <v>12696</v>
      </c>
      <c r="K524" s="34" t="s">
        <v>12697</v>
      </c>
      <c r="L524" s="34" t="s">
        <v>12698</v>
      </c>
      <c r="M524" s="35">
        <f>476233.92</f>
        <v>476233.92</v>
      </c>
      <c r="N524" s="35"/>
      <c r="O524" s="35"/>
    </row>
    <row r="525" spans="1:15" ht="36">
      <c r="A525" s="31" t="s">
        <v>13712</v>
      </c>
      <c r="B525" s="32">
        <v>669</v>
      </c>
      <c r="C525" s="32"/>
      <c r="D525" s="32"/>
      <c r="E525" s="32"/>
      <c r="F525" s="33" t="s">
        <v>13713</v>
      </c>
      <c r="G525" s="33"/>
      <c r="H525" s="33"/>
      <c r="I525" s="33"/>
      <c r="J525" s="34" t="s">
        <v>12696</v>
      </c>
      <c r="K525" s="34" t="s">
        <v>12697</v>
      </c>
      <c r="L525" s="34" t="s">
        <v>12698</v>
      </c>
      <c r="M525" s="35">
        <f>251450.34</f>
        <v>251450.34</v>
      </c>
      <c r="N525" s="35"/>
      <c r="O525" s="35"/>
    </row>
    <row r="526" spans="1:15" ht="36">
      <c r="A526" s="31" t="s">
        <v>13714</v>
      </c>
      <c r="B526" s="32">
        <v>696</v>
      </c>
      <c r="C526" s="32"/>
      <c r="D526" s="32"/>
      <c r="E526" s="32"/>
      <c r="F526" s="33" t="s">
        <v>13715</v>
      </c>
      <c r="G526" s="33"/>
      <c r="H526" s="33"/>
      <c r="I526" s="33"/>
      <c r="J526" s="34" t="s">
        <v>12696</v>
      </c>
      <c r="K526" s="34" t="s">
        <v>12697</v>
      </c>
      <c r="L526" s="34" t="s">
        <v>12698</v>
      </c>
      <c r="M526" s="35">
        <f>322832.64</f>
        <v>322832.64000000001</v>
      </c>
      <c r="N526" s="35"/>
      <c r="O526" s="35"/>
    </row>
    <row r="527" spans="1:15" ht="36">
      <c r="A527" s="31" t="s">
        <v>13716</v>
      </c>
      <c r="B527" s="32">
        <v>538.20000000000005</v>
      </c>
      <c r="C527" s="32"/>
      <c r="D527" s="32"/>
      <c r="E527" s="32"/>
      <c r="F527" s="33" t="s">
        <v>13717</v>
      </c>
      <c r="G527" s="33"/>
      <c r="H527" s="33"/>
      <c r="I527" s="33"/>
      <c r="J527" s="34" t="s">
        <v>12696</v>
      </c>
      <c r="K527" s="34" t="s">
        <v>12697</v>
      </c>
      <c r="L527" s="34" t="s">
        <v>12698</v>
      </c>
      <c r="M527" s="35">
        <f>231038.5</f>
        <v>231038.5</v>
      </c>
      <c r="N527" s="35"/>
      <c r="O527" s="35"/>
    </row>
    <row r="528" spans="1:15" ht="36">
      <c r="A528" s="31" t="s">
        <v>13718</v>
      </c>
      <c r="B528" s="32">
        <v>534.9</v>
      </c>
      <c r="C528" s="32"/>
      <c r="D528" s="32"/>
      <c r="E528" s="32"/>
      <c r="F528" s="33" t="s">
        <v>13719</v>
      </c>
      <c r="G528" s="33"/>
      <c r="H528" s="33"/>
      <c r="I528" s="33"/>
      <c r="J528" s="34" t="s">
        <v>12696</v>
      </c>
      <c r="K528" s="34" t="s">
        <v>12697</v>
      </c>
      <c r="L528" s="34" t="s">
        <v>12698</v>
      </c>
      <c r="M528" s="35">
        <f>229621.87</f>
        <v>229621.87</v>
      </c>
      <c r="N528" s="35"/>
      <c r="O528" s="35"/>
    </row>
    <row r="529" spans="1:15" ht="36">
      <c r="A529" s="31" t="s">
        <v>13720</v>
      </c>
      <c r="B529" s="32">
        <v>600</v>
      </c>
      <c r="C529" s="32"/>
      <c r="D529" s="32"/>
      <c r="E529" s="32"/>
      <c r="F529" s="33" t="s">
        <v>13721</v>
      </c>
      <c r="G529" s="33"/>
      <c r="H529" s="33"/>
      <c r="I529" s="33"/>
      <c r="J529" s="34" t="s">
        <v>12696</v>
      </c>
      <c r="K529" s="34" t="s">
        <v>12697</v>
      </c>
      <c r="L529" s="34" t="s">
        <v>12698</v>
      </c>
      <c r="M529" s="35">
        <f>256422</f>
        <v>256422</v>
      </c>
      <c r="N529" s="35"/>
      <c r="O529" s="35"/>
    </row>
    <row r="530" spans="1:15" ht="36">
      <c r="A530" s="31" t="s">
        <v>13722</v>
      </c>
      <c r="B530" s="32">
        <v>633</v>
      </c>
      <c r="C530" s="32"/>
      <c r="D530" s="32"/>
      <c r="E530" s="32"/>
      <c r="F530" s="33" t="s">
        <v>13723</v>
      </c>
      <c r="G530" s="33"/>
      <c r="H530" s="33"/>
      <c r="I530" s="33"/>
      <c r="J530" s="34" t="s">
        <v>12696</v>
      </c>
      <c r="K530" s="34" t="s">
        <v>12697</v>
      </c>
      <c r="L530" s="34" t="s">
        <v>12698</v>
      </c>
      <c r="M530" s="35">
        <f>315147.06</f>
        <v>315147.06</v>
      </c>
      <c r="N530" s="35"/>
      <c r="O530" s="35"/>
    </row>
    <row r="531" spans="1:15" ht="36">
      <c r="A531" s="31" t="s">
        <v>13724</v>
      </c>
      <c r="B531" s="32">
        <v>640</v>
      </c>
      <c r="C531" s="32"/>
      <c r="D531" s="32"/>
      <c r="E531" s="32"/>
      <c r="F531" s="33" t="s">
        <v>13725</v>
      </c>
      <c r="G531" s="33"/>
      <c r="H531" s="33"/>
      <c r="I531" s="33"/>
      <c r="J531" s="34" t="s">
        <v>12696</v>
      </c>
      <c r="K531" s="34" t="s">
        <v>12697</v>
      </c>
      <c r="L531" s="34" t="s">
        <v>12698</v>
      </c>
      <c r="M531" s="35">
        <f>318732.8</f>
        <v>318732.79999999999</v>
      </c>
      <c r="N531" s="35"/>
      <c r="O531" s="35"/>
    </row>
    <row r="532" spans="1:15" ht="36">
      <c r="A532" s="31" t="s">
        <v>13726</v>
      </c>
      <c r="B532" s="32">
        <v>585</v>
      </c>
      <c r="C532" s="32"/>
      <c r="D532" s="32"/>
      <c r="E532" s="32"/>
      <c r="F532" s="33" t="s">
        <v>13727</v>
      </c>
      <c r="G532" s="33"/>
      <c r="H532" s="33"/>
      <c r="I532" s="33"/>
      <c r="J532" s="34" t="s">
        <v>12696</v>
      </c>
      <c r="K532" s="34" t="s">
        <v>12697</v>
      </c>
      <c r="L532" s="34" t="s">
        <v>12698</v>
      </c>
      <c r="M532" s="35">
        <f>275904.57</f>
        <v>275904.57</v>
      </c>
      <c r="N532" s="35"/>
      <c r="O532" s="35"/>
    </row>
    <row r="533" spans="1:15" ht="36">
      <c r="A533" s="31" t="s">
        <v>13728</v>
      </c>
      <c r="B533" s="32">
        <v>450</v>
      </c>
      <c r="C533" s="32"/>
      <c r="D533" s="32"/>
      <c r="E533" s="32"/>
      <c r="F533" s="33" t="s">
        <v>13729</v>
      </c>
      <c r="G533" s="33"/>
      <c r="H533" s="33"/>
      <c r="I533" s="33"/>
      <c r="J533" s="34" t="s">
        <v>12696</v>
      </c>
      <c r="K533" s="34" t="s">
        <v>12697</v>
      </c>
      <c r="L533" s="34" t="s">
        <v>12698</v>
      </c>
      <c r="M533" s="35">
        <f>172525.5</f>
        <v>172525.5</v>
      </c>
      <c r="N533" s="35"/>
      <c r="O533" s="35"/>
    </row>
    <row r="534" spans="1:15" ht="36">
      <c r="A534" s="31" t="s">
        <v>13730</v>
      </c>
      <c r="B534" s="32">
        <v>450</v>
      </c>
      <c r="C534" s="32"/>
      <c r="D534" s="32"/>
      <c r="E534" s="32"/>
      <c r="F534" s="33" t="s">
        <v>13731</v>
      </c>
      <c r="G534" s="33"/>
      <c r="H534" s="33"/>
      <c r="I534" s="33"/>
      <c r="J534" s="34" t="s">
        <v>12696</v>
      </c>
      <c r="K534" s="34" t="s">
        <v>12697</v>
      </c>
      <c r="L534" s="34" t="s">
        <v>12698</v>
      </c>
      <c r="M534" s="35">
        <f>172525.5</f>
        <v>172525.5</v>
      </c>
      <c r="N534" s="35"/>
      <c r="O534" s="35"/>
    </row>
    <row r="535" spans="1:15" ht="36">
      <c r="A535" s="31" t="s">
        <v>13732</v>
      </c>
      <c r="B535" s="32">
        <v>450</v>
      </c>
      <c r="C535" s="32"/>
      <c r="D535" s="32"/>
      <c r="E535" s="32"/>
      <c r="F535" s="33" t="s">
        <v>13733</v>
      </c>
      <c r="G535" s="33"/>
      <c r="H535" s="33"/>
      <c r="I535" s="33"/>
      <c r="J535" s="34" t="s">
        <v>12696</v>
      </c>
      <c r="K535" s="34" t="s">
        <v>12697</v>
      </c>
      <c r="L535" s="34" t="s">
        <v>12698</v>
      </c>
      <c r="M535" s="35">
        <f>172525.5</f>
        <v>172525.5</v>
      </c>
      <c r="N535" s="35"/>
      <c r="O535" s="35"/>
    </row>
    <row r="536" spans="1:15" ht="36">
      <c r="A536" s="31" t="s">
        <v>13734</v>
      </c>
      <c r="B536" s="32">
        <v>800</v>
      </c>
      <c r="C536" s="32"/>
      <c r="D536" s="32"/>
      <c r="E536" s="32"/>
      <c r="F536" s="33" t="s">
        <v>13735</v>
      </c>
      <c r="G536" s="33"/>
      <c r="H536" s="33"/>
      <c r="I536" s="33"/>
      <c r="J536" s="34" t="s">
        <v>12696</v>
      </c>
      <c r="K536" s="34" t="s">
        <v>12697</v>
      </c>
      <c r="L536" s="34" t="s">
        <v>12698</v>
      </c>
      <c r="M536" s="35">
        <f>325088</f>
        <v>325088</v>
      </c>
      <c r="N536" s="35"/>
      <c r="O536" s="35"/>
    </row>
    <row r="537" spans="1:15" ht="36">
      <c r="A537" s="31" t="s">
        <v>13736</v>
      </c>
      <c r="B537" s="32">
        <v>800</v>
      </c>
      <c r="C537" s="32"/>
      <c r="D537" s="32"/>
      <c r="E537" s="32"/>
      <c r="F537" s="33" t="s">
        <v>13737</v>
      </c>
      <c r="G537" s="33"/>
      <c r="H537" s="33"/>
      <c r="I537" s="33"/>
      <c r="J537" s="34" t="s">
        <v>12696</v>
      </c>
      <c r="K537" s="34" t="s">
        <v>12697</v>
      </c>
      <c r="L537" s="34" t="s">
        <v>12698</v>
      </c>
      <c r="M537" s="35">
        <f>334824</f>
        <v>334824</v>
      </c>
      <c r="N537" s="35"/>
      <c r="O537" s="35"/>
    </row>
    <row r="538" spans="1:15" ht="36">
      <c r="A538" s="31" t="s">
        <v>13738</v>
      </c>
      <c r="B538" s="32">
        <v>866</v>
      </c>
      <c r="C538" s="32"/>
      <c r="D538" s="32"/>
      <c r="E538" s="32"/>
      <c r="F538" s="33" t="s">
        <v>13739</v>
      </c>
      <c r="G538" s="33"/>
      <c r="H538" s="33"/>
      <c r="I538" s="33"/>
      <c r="J538" s="34" t="s">
        <v>12696</v>
      </c>
      <c r="K538" s="34" t="s">
        <v>12697</v>
      </c>
      <c r="L538" s="34" t="s">
        <v>12698</v>
      </c>
      <c r="M538" s="35">
        <f>371365.03</f>
        <v>371365.03</v>
      </c>
      <c r="N538" s="35"/>
      <c r="O538" s="35"/>
    </row>
    <row r="539" spans="1:15" ht="36">
      <c r="A539" s="31" t="s">
        <v>13740</v>
      </c>
      <c r="B539" s="32">
        <v>1317.8</v>
      </c>
      <c r="C539" s="32"/>
      <c r="D539" s="32"/>
      <c r="E539" s="32"/>
      <c r="F539" s="33" t="s">
        <v>13741</v>
      </c>
      <c r="G539" s="33"/>
      <c r="H539" s="33"/>
      <c r="I539" s="33"/>
      <c r="J539" s="34" t="s">
        <v>12696</v>
      </c>
      <c r="K539" s="34" t="s">
        <v>12697</v>
      </c>
      <c r="L539" s="34" t="s">
        <v>12698</v>
      </c>
      <c r="M539" s="35">
        <f>611248.35</f>
        <v>611248.35</v>
      </c>
      <c r="N539" s="35"/>
      <c r="O539" s="35"/>
    </row>
    <row r="540" spans="1:15" ht="36">
      <c r="A540" s="31" t="s">
        <v>13742</v>
      </c>
      <c r="B540" s="32">
        <v>648</v>
      </c>
      <c r="C540" s="32"/>
      <c r="D540" s="32"/>
      <c r="E540" s="32"/>
      <c r="F540" s="33" t="s">
        <v>13743</v>
      </c>
      <c r="G540" s="33"/>
      <c r="H540" s="33"/>
      <c r="I540" s="33"/>
      <c r="J540" s="34" t="s">
        <v>12696</v>
      </c>
      <c r="K540" s="34" t="s">
        <v>12697</v>
      </c>
      <c r="L540" s="34" t="s">
        <v>12698</v>
      </c>
      <c r="M540" s="35">
        <f>305225.03</f>
        <v>305225.03000000003</v>
      </c>
      <c r="N540" s="35"/>
      <c r="O540" s="35"/>
    </row>
    <row r="541" spans="1:15" ht="36">
      <c r="A541" s="31" t="s">
        <v>13744</v>
      </c>
      <c r="B541" s="32">
        <v>600</v>
      </c>
      <c r="C541" s="32"/>
      <c r="D541" s="32"/>
      <c r="E541" s="32"/>
      <c r="F541" s="33" t="s">
        <v>13745</v>
      </c>
      <c r="G541" s="33"/>
      <c r="H541" s="33"/>
      <c r="I541" s="33"/>
      <c r="J541" s="34" t="s">
        <v>12696</v>
      </c>
      <c r="K541" s="34" t="s">
        <v>12697</v>
      </c>
      <c r="L541" s="34" t="s">
        <v>12698</v>
      </c>
      <c r="M541" s="35">
        <f>270252</f>
        <v>270252</v>
      </c>
      <c r="N541" s="35"/>
      <c r="O541" s="35"/>
    </row>
    <row r="542" spans="1:15" ht="36">
      <c r="A542" s="31" t="s">
        <v>13746</v>
      </c>
      <c r="B542" s="32">
        <v>500</v>
      </c>
      <c r="C542" s="32"/>
      <c r="D542" s="32"/>
      <c r="E542" s="32"/>
      <c r="F542" s="33" t="s">
        <v>13747</v>
      </c>
      <c r="G542" s="33"/>
      <c r="H542" s="33"/>
      <c r="I542" s="33"/>
      <c r="J542" s="34" t="s">
        <v>12696</v>
      </c>
      <c r="K542" s="34" t="s">
        <v>12697</v>
      </c>
      <c r="L542" s="34" t="s">
        <v>12698</v>
      </c>
      <c r="M542" s="35">
        <f>217260</f>
        <v>217260</v>
      </c>
      <c r="N542" s="35"/>
      <c r="O542" s="35"/>
    </row>
    <row r="543" spans="1:15" ht="36">
      <c r="A543" s="31" t="s">
        <v>13748</v>
      </c>
      <c r="B543" s="32">
        <v>500</v>
      </c>
      <c r="C543" s="32"/>
      <c r="D543" s="32"/>
      <c r="E543" s="32"/>
      <c r="F543" s="33" t="s">
        <v>13749</v>
      </c>
      <c r="G543" s="33"/>
      <c r="H543" s="33"/>
      <c r="I543" s="33"/>
      <c r="J543" s="34" t="s">
        <v>12696</v>
      </c>
      <c r="K543" s="34" t="s">
        <v>12697</v>
      </c>
      <c r="L543" s="34" t="s">
        <v>12698</v>
      </c>
      <c r="M543" s="35">
        <f>212290</f>
        <v>212290</v>
      </c>
      <c r="N543" s="35"/>
      <c r="O543" s="35"/>
    </row>
    <row r="544" spans="1:15" ht="36">
      <c r="A544" s="31" t="s">
        <v>13750</v>
      </c>
      <c r="B544" s="32">
        <v>500</v>
      </c>
      <c r="C544" s="32"/>
      <c r="D544" s="32"/>
      <c r="E544" s="32"/>
      <c r="F544" s="33" t="s">
        <v>13751</v>
      </c>
      <c r="G544" s="33"/>
      <c r="H544" s="33"/>
      <c r="I544" s="33"/>
      <c r="J544" s="34" t="s">
        <v>12696</v>
      </c>
      <c r="K544" s="34" t="s">
        <v>12697</v>
      </c>
      <c r="L544" s="34" t="s">
        <v>12698</v>
      </c>
      <c r="M544" s="35">
        <f>217260</f>
        <v>217260</v>
      </c>
      <c r="N544" s="35"/>
      <c r="O544" s="35"/>
    </row>
    <row r="545" spans="1:15" ht="36">
      <c r="A545" s="31" t="s">
        <v>13752</v>
      </c>
      <c r="B545" s="32">
        <v>600</v>
      </c>
      <c r="C545" s="32"/>
      <c r="D545" s="32"/>
      <c r="E545" s="32"/>
      <c r="F545" s="33" t="s">
        <v>13753</v>
      </c>
      <c r="G545" s="33"/>
      <c r="H545" s="33"/>
      <c r="I545" s="33"/>
      <c r="J545" s="34" t="s">
        <v>12696</v>
      </c>
      <c r="K545" s="34" t="s">
        <v>12697</v>
      </c>
      <c r="L545" s="34" t="s">
        <v>12698</v>
      </c>
      <c r="M545" s="35">
        <f>256422</f>
        <v>256422</v>
      </c>
      <c r="N545" s="35"/>
      <c r="O545" s="35"/>
    </row>
    <row r="546" spans="1:15" ht="36">
      <c r="A546" s="31" t="s">
        <v>13754</v>
      </c>
      <c r="B546" s="32">
        <v>600</v>
      </c>
      <c r="C546" s="32"/>
      <c r="D546" s="32"/>
      <c r="E546" s="32"/>
      <c r="F546" s="33" t="s">
        <v>13755</v>
      </c>
      <c r="G546" s="33"/>
      <c r="H546" s="33"/>
      <c r="I546" s="33"/>
      <c r="J546" s="34" t="s">
        <v>12696</v>
      </c>
      <c r="K546" s="34" t="s">
        <v>12697</v>
      </c>
      <c r="L546" s="34" t="s">
        <v>12698</v>
      </c>
      <c r="M546" s="35">
        <f>246804</f>
        <v>246804</v>
      </c>
      <c r="N546" s="35"/>
      <c r="O546" s="35"/>
    </row>
    <row r="547" spans="1:15" ht="84">
      <c r="A547" s="31" t="s">
        <v>13756</v>
      </c>
      <c r="B547" s="32">
        <v>730</v>
      </c>
      <c r="C547" s="32"/>
      <c r="D547" s="32"/>
      <c r="E547" s="32"/>
      <c r="F547" s="33" t="s">
        <v>13757</v>
      </c>
      <c r="G547" s="33"/>
      <c r="H547" s="33"/>
      <c r="I547" s="33"/>
      <c r="J547" s="34" t="s">
        <v>12696</v>
      </c>
      <c r="K547" s="34" t="s">
        <v>12755</v>
      </c>
      <c r="L547" s="34" t="s">
        <v>12744</v>
      </c>
      <c r="M547" s="35">
        <f>300971.7</f>
        <v>300971.7</v>
      </c>
      <c r="N547" s="35"/>
      <c r="O547" s="35"/>
    </row>
    <row r="548" spans="1:15" ht="48">
      <c r="A548" s="31" t="s">
        <v>13758</v>
      </c>
      <c r="B548" s="32">
        <v>1611</v>
      </c>
      <c r="C548" s="32"/>
      <c r="D548" s="32"/>
      <c r="E548" s="32"/>
      <c r="F548" s="33" t="s">
        <v>13759</v>
      </c>
      <c r="G548" s="33"/>
      <c r="H548" s="33"/>
      <c r="I548" s="33"/>
      <c r="J548" s="34" t="s">
        <v>12696</v>
      </c>
      <c r="K548" s="34" t="s">
        <v>12824</v>
      </c>
      <c r="L548" s="34" t="s">
        <v>12744</v>
      </c>
      <c r="M548" s="35">
        <f>653469.93</f>
        <v>653469.93000000005</v>
      </c>
      <c r="N548" s="35"/>
      <c r="O548" s="35"/>
    </row>
    <row r="549" spans="1:15" ht="48">
      <c r="A549" s="31" t="s">
        <v>13760</v>
      </c>
      <c r="B549" s="32">
        <v>2737</v>
      </c>
      <c r="C549" s="32"/>
      <c r="D549" s="32"/>
      <c r="E549" s="32"/>
      <c r="F549" s="33" t="s">
        <v>13761</v>
      </c>
      <c r="G549" s="33"/>
      <c r="H549" s="33"/>
      <c r="I549" s="33"/>
      <c r="J549" s="34" t="s">
        <v>12696</v>
      </c>
      <c r="K549" s="34" t="s">
        <v>13762</v>
      </c>
      <c r="L549" s="34" t="s">
        <v>12744</v>
      </c>
      <c r="M549" s="35">
        <f>7664092.66</f>
        <v>7664092.6600000001</v>
      </c>
      <c r="N549" s="35"/>
      <c r="O549" s="35"/>
    </row>
    <row r="550" spans="1:15" ht="48">
      <c r="A550" s="31" t="s">
        <v>13763</v>
      </c>
      <c r="B550" s="32">
        <v>3.9</v>
      </c>
      <c r="C550" s="32"/>
      <c r="D550" s="32"/>
      <c r="E550" s="32"/>
      <c r="F550" s="33" t="s">
        <v>13764</v>
      </c>
      <c r="G550" s="33"/>
      <c r="H550" s="33"/>
      <c r="I550" s="33"/>
      <c r="J550" s="34" t="s">
        <v>12696</v>
      </c>
      <c r="K550" s="34" t="s">
        <v>12721</v>
      </c>
      <c r="L550" s="34" t="s">
        <v>12744</v>
      </c>
      <c r="M550" s="35">
        <f>511.21</f>
        <v>511.21</v>
      </c>
      <c r="N550" s="35"/>
      <c r="O550" s="35"/>
    </row>
    <row r="551" spans="1:15" ht="48">
      <c r="A551" s="31" t="s">
        <v>13765</v>
      </c>
      <c r="B551" s="32">
        <v>7523</v>
      </c>
      <c r="C551" s="32"/>
      <c r="D551" s="32"/>
      <c r="E551" s="32"/>
      <c r="F551" s="33" t="s">
        <v>13766</v>
      </c>
      <c r="G551" s="33"/>
      <c r="H551" s="33"/>
      <c r="I551" s="33"/>
      <c r="J551" s="34" t="s">
        <v>12696</v>
      </c>
      <c r="K551" s="34" t="s">
        <v>13767</v>
      </c>
      <c r="L551" s="34" t="s">
        <v>12744</v>
      </c>
      <c r="M551" s="35">
        <f>2814317.3</f>
        <v>2814317.3</v>
      </c>
      <c r="N551" s="35"/>
      <c r="O551" s="35"/>
    </row>
    <row r="552" spans="1:15" ht="84">
      <c r="A552" s="31" t="s">
        <v>13768</v>
      </c>
      <c r="B552" s="32">
        <v>1500</v>
      </c>
      <c r="C552" s="32"/>
      <c r="D552" s="32"/>
      <c r="E552" s="32"/>
      <c r="F552" s="33" t="s">
        <v>13769</v>
      </c>
      <c r="G552" s="33"/>
      <c r="H552" s="33"/>
      <c r="I552" s="33"/>
      <c r="J552" s="34" t="s">
        <v>12696</v>
      </c>
      <c r="K552" s="34" t="s">
        <v>13770</v>
      </c>
      <c r="L552" s="34" t="s">
        <v>12744</v>
      </c>
      <c r="M552" s="35">
        <f>669810</f>
        <v>669810</v>
      </c>
      <c r="N552" s="35"/>
      <c r="O552" s="35"/>
    </row>
    <row r="553" spans="1:15" ht="48">
      <c r="A553" s="31" t="s">
        <v>13771</v>
      </c>
      <c r="B553" s="32">
        <v>875</v>
      </c>
      <c r="C553" s="32"/>
      <c r="D553" s="32"/>
      <c r="E553" s="32"/>
      <c r="F553" s="33" t="s">
        <v>13772</v>
      </c>
      <c r="G553" s="33"/>
      <c r="H553" s="33"/>
      <c r="I553" s="33"/>
      <c r="J553" s="34" t="s">
        <v>12696</v>
      </c>
      <c r="K553" s="34" t="s">
        <v>13773</v>
      </c>
      <c r="L553" s="34" t="s">
        <v>12744</v>
      </c>
      <c r="M553" s="35">
        <f>2281055</f>
        <v>2281055</v>
      </c>
      <c r="N553" s="35"/>
      <c r="O553" s="35"/>
    </row>
    <row r="554" spans="1:15" ht="84">
      <c r="A554" s="31" t="s">
        <v>13774</v>
      </c>
      <c r="B554" s="32">
        <v>543</v>
      </c>
      <c r="C554" s="32"/>
      <c r="D554" s="32"/>
      <c r="E554" s="32"/>
      <c r="F554" s="33" t="s">
        <v>13775</v>
      </c>
      <c r="G554" s="33"/>
      <c r="H554" s="33"/>
      <c r="I554" s="33"/>
      <c r="J554" s="34" t="s">
        <v>12696</v>
      </c>
      <c r="K554" s="34" t="s">
        <v>12755</v>
      </c>
      <c r="L554" s="34" t="s">
        <v>12825</v>
      </c>
      <c r="M554" s="35">
        <f>182377.41</f>
        <v>182377.41</v>
      </c>
      <c r="N554" s="35"/>
      <c r="O554" s="35"/>
    </row>
    <row r="555" spans="1:15" ht="84">
      <c r="A555" s="31" t="s">
        <v>13776</v>
      </c>
      <c r="B555" s="32">
        <v>498</v>
      </c>
      <c r="C555" s="32"/>
      <c r="D555" s="32"/>
      <c r="E555" s="32"/>
      <c r="F555" s="33" t="s">
        <v>13777</v>
      </c>
      <c r="G555" s="33"/>
      <c r="H555" s="33"/>
      <c r="I555" s="33"/>
      <c r="J555" s="34" t="s">
        <v>12696</v>
      </c>
      <c r="K555" s="34" t="s">
        <v>12755</v>
      </c>
      <c r="L555" s="34" t="s">
        <v>12744</v>
      </c>
      <c r="M555" s="35">
        <f>167263.26</f>
        <v>167263.26</v>
      </c>
      <c r="N555" s="35"/>
      <c r="O555" s="35"/>
    </row>
    <row r="556" spans="1:15" ht="48">
      <c r="A556" s="31" t="s">
        <v>13778</v>
      </c>
      <c r="B556" s="32">
        <v>167</v>
      </c>
      <c r="C556" s="32"/>
      <c r="D556" s="32"/>
      <c r="E556" s="32"/>
      <c r="F556" s="33" t="s">
        <v>13779</v>
      </c>
      <c r="G556" s="33"/>
      <c r="H556" s="33"/>
      <c r="I556" s="33"/>
      <c r="J556" s="34" t="s">
        <v>12696</v>
      </c>
      <c r="K556" s="34" t="s">
        <v>12824</v>
      </c>
      <c r="L556" s="34" t="s">
        <v>12825</v>
      </c>
      <c r="M556" s="35">
        <f>55974.27</f>
        <v>55974.27</v>
      </c>
      <c r="N556" s="35"/>
      <c r="O556" s="35"/>
    </row>
    <row r="557" spans="1:15" ht="48">
      <c r="A557" s="31" t="s">
        <v>13780</v>
      </c>
      <c r="B557" s="32">
        <v>173</v>
      </c>
      <c r="C557" s="32"/>
      <c r="D557" s="32"/>
      <c r="E557" s="32"/>
      <c r="F557" s="33" t="s">
        <v>13781</v>
      </c>
      <c r="G557" s="33"/>
      <c r="H557" s="33"/>
      <c r="I557" s="33"/>
      <c r="J557" s="34" t="s">
        <v>12696</v>
      </c>
      <c r="K557" s="34" t="s">
        <v>12824</v>
      </c>
      <c r="L557" s="34" t="s">
        <v>12825</v>
      </c>
      <c r="M557" s="35">
        <f>58012.09</f>
        <v>58012.09</v>
      </c>
      <c r="N557" s="35"/>
      <c r="O557" s="35"/>
    </row>
    <row r="558" spans="1:15" ht="48">
      <c r="A558" s="31" t="s">
        <v>13782</v>
      </c>
      <c r="B558" s="32">
        <v>288</v>
      </c>
      <c r="C558" s="32"/>
      <c r="D558" s="32"/>
      <c r="E558" s="32"/>
      <c r="F558" s="33" t="s">
        <v>13783</v>
      </c>
      <c r="G558" s="33"/>
      <c r="H558" s="33"/>
      <c r="I558" s="33"/>
      <c r="J558" s="34" t="s">
        <v>12696</v>
      </c>
      <c r="K558" s="34" t="s">
        <v>13784</v>
      </c>
      <c r="L558" s="34" t="s">
        <v>12744</v>
      </c>
      <c r="M558" s="35">
        <f>941598.72</f>
        <v>941598.71999999997</v>
      </c>
      <c r="N558" s="35"/>
      <c r="O558" s="35"/>
    </row>
    <row r="559" spans="1:15" ht="36">
      <c r="A559" s="31" t="s">
        <v>13785</v>
      </c>
      <c r="B559" s="32">
        <v>2519.8000000000002</v>
      </c>
      <c r="C559" s="32"/>
      <c r="D559" s="32"/>
      <c r="E559" s="32"/>
      <c r="F559" s="33" t="s">
        <v>13786</v>
      </c>
      <c r="G559" s="33"/>
      <c r="H559" s="33"/>
      <c r="I559" s="33"/>
      <c r="J559" s="34" t="s">
        <v>12696</v>
      </c>
      <c r="K559" s="34" t="s">
        <v>13767</v>
      </c>
      <c r="L559" s="34" t="s">
        <v>12825</v>
      </c>
      <c r="M559" s="35">
        <f>939381.44</f>
        <v>939381.44</v>
      </c>
      <c r="N559" s="35"/>
      <c r="O559" s="35"/>
    </row>
    <row r="560" spans="1:15" ht="72">
      <c r="A560" s="31" t="s">
        <v>5360</v>
      </c>
      <c r="B560" s="32">
        <v>1332.4</v>
      </c>
      <c r="C560" s="32"/>
      <c r="D560" s="32"/>
      <c r="E560" s="32"/>
      <c r="F560" s="33" t="s">
        <v>13787</v>
      </c>
      <c r="G560" s="33"/>
      <c r="H560" s="33"/>
      <c r="I560" s="33"/>
      <c r="J560" s="34" t="s">
        <v>12696</v>
      </c>
      <c r="K560" s="34" t="s">
        <v>13171</v>
      </c>
      <c r="L560" s="34" t="s">
        <v>12744</v>
      </c>
      <c r="M560" s="35">
        <f>66378.49</f>
        <v>66378.490000000005</v>
      </c>
      <c r="N560" s="35"/>
      <c r="O560" s="35"/>
    </row>
    <row r="561" spans="1:15" ht="48">
      <c r="A561" s="31" t="s">
        <v>13788</v>
      </c>
      <c r="B561" s="32">
        <v>369</v>
      </c>
      <c r="C561" s="32"/>
      <c r="D561" s="32"/>
      <c r="E561" s="32"/>
      <c r="F561" s="33" t="s">
        <v>13789</v>
      </c>
      <c r="G561" s="33"/>
      <c r="H561" s="33"/>
      <c r="I561" s="33"/>
      <c r="J561" s="34" t="s">
        <v>12696</v>
      </c>
      <c r="K561" s="34" t="s">
        <v>12824</v>
      </c>
      <c r="L561" s="34" t="s">
        <v>12825</v>
      </c>
      <c r="M561" s="35">
        <f>154146.06</f>
        <v>154146.06</v>
      </c>
      <c r="N561" s="35"/>
      <c r="O561" s="35"/>
    </row>
    <row r="562" spans="1:15" ht="48">
      <c r="A562" s="31" t="s">
        <v>13790</v>
      </c>
      <c r="B562" s="32">
        <v>189</v>
      </c>
      <c r="C562" s="32"/>
      <c r="D562" s="32"/>
      <c r="E562" s="32"/>
      <c r="F562" s="33" t="s">
        <v>13791</v>
      </c>
      <c r="G562" s="33"/>
      <c r="H562" s="33"/>
      <c r="I562" s="33"/>
      <c r="J562" s="34" t="s">
        <v>12696</v>
      </c>
      <c r="K562" s="34" t="s">
        <v>13792</v>
      </c>
      <c r="L562" s="34" t="s">
        <v>12744</v>
      </c>
      <c r="M562" s="35">
        <f>527973.94</f>
        <v>527973.93999999994</v>
      </c>
      <c r="N562" s="35"/>
      <c r="O562" s="35"/>
    </row>
    <row r="563" spans="1:15" ht="108">
      <c r="A563" s="31" t="s">
        <v>13793</v>
      </c>
      <c r="B563" s="32">
        <v>807.9</v>
      </c>
      <c r="C563" s="32"/>
      <c r="D563" s="32"/>
      <c r="E563" s="32"/>
      <c r="F563" s="33" t="s">
        <v>13794</v>
      </c>
      <c r="G563" s="33"/>
      <c r="H563" s="33"/>
      <c r="I563" s="33"/>
      <c r="J563" s="34" t="s">
        <v>12696</v>
      </c>
      <c r="K563" s="34" t="s">
        <v>13495</v>
      </c>
      <c r="L563" s="34" t="s">
        <v>12744</v>
      </c>
      <c r="M563" s="35">
        <f>326270.1</f>
        <v>326270.09999999998</v>
      </c>
      <c r="N563" s="35"/>
      <c r="O563" s="35"/>
    </row>
    <row r="564" spans="1:15" ht="84">
      <c r="A564" s="31" t="s">
        <v>13795</v>
      </c>
      <c r="B564" s="32">
        <v>101.4</v>
      </c>
      <c r="C564" s="32"/>
      <c r="D564" s="32"/>
      <c r="E564" s="32"/>
      <c r="F564" s="33" t="s">
        <v>13796</v>
      </c>
      <c r="G564" s="33"/>
      <c r="H564" s="33"/>
      <c r="I564" s="33"/>
      <c r="J564" s="34" t="s">
        <v>12696</v>
      </c>
      <c r="K564" s="34" t="s">
        <v>12755</v>
      </c>
      <c r="L564" s="34" t="s">
        <v>12744</v>
      </c>
      <c r="M564" s="35">
        <f>41806.21</f>
        <v>41806.21</v>
      </c>
      <c r="N564" s="35"/>
      <c r="O564" s="35"/>
    </row>
    <row r="565" spans="1:15" ht="48">
      <c r="A565" s="31" t="s">
        <v>13797</v>
      </c>
      <c r="B565" s="32">
        <v>595.79999999999995</v>
      </c>
      <c r="C565" s="32"/>
      <c r="D565" s="32"/>
      <c r="E565" s="32"/>
      <c r="F565" s="33" t="s">
        <v>13798</v>
      </c>
      <c r="G565" s="33"/>
      <c r="H565" s="33"/>
      <c r="I565" s="33"/>
      <c r="J565" s="34" t="s">
        <v>12696</v>
      </c>
      <c r="K565" s="34" t="s">
        <v>12824</v>
      </c>
      <c r="L565" s="34" t="s">
        <v>12698</v>
      </c>
      <c r="M565" s="35">
        <f>255574.37</f>
        <v>255574.37</v>
      </c>
      <c r="N565" s="35"/>
      <c r="O565" s="35"/>
    </row>
    <row r="566" spans="1:15" ht="84">
      <c r="A566" s="31" t="s">
        <v>13799</v>
      </c>
      <c r="B566" s="32">
        <v>132</v>
      </c>
      <c r="C566" s="32"/>
      <c r="D566" s="32"/>
      <c r="E566" s="32"/>
      <c r="F566" s="33" t="s">
        <v>13800</v>
      </c>
      <c r="G566" s="33"/>
      <c r="H566" s="33"/>
      <c r="I566" s="33"/>
      <c r="J566" s="34" t="s">
        <v>12696</v>
      </c>
      <c r="K566" s="34" t="s">
        <v>12755</v>
      </c>
      <c r="L566" s="34" t="s">
        <v>12825</v>
      </c>
      <c r="M566" s="35">
        <f>54422.28</f>
        <v>54422.28</v>
      </c>
      <c r="N566" s="35"/>
      <c r="O566" s="35"/>
    </row>
    <row r="567" spans="1:15" ht="48">
      <c r="A567" s="31" t="s">
        <v>13801</v>
      </c>
      <c r="B567" s="32">
        <v>311</v>
      </c>
      <c r="C567" s="32"/>
      <c r="D567" s="32"/>
      <c r="E567" s="32"/>
      <c r="F567" s="33" t="s">
        <v>13802</v>
      </c>
      <c r="G567" s="33"/>
      <c r="H567" s="33"/>
      <c r="I567" s="33"/>
      <c r="J567" s="34" t="s">
        <v>12696</v>
      </c>
      <c r="K567" s="34" t="s">
        <v>12824</v>
      </c>
      <c r="L567" s="34" t="s">
        <v>12825</v>
      </c>
      <c r="M567" s="35">
        <f>114413.79</f>
        <v>114413.79</v>
      </c>
      <c r="N567" s="35"/>
      <c r="O567" s="35"/>
    </row>
    <row r="568" spans="1:15" ht="48">
      <c r="A568" s="31" t="s">
        <v>13803</v>
      </c>
      <c r="B568" s="32">
        <v>692</v>
      </c>
      <c r="C568" s="32"/>
      <c r="D568" s="32"/>
      <c r="E568" s="32"/>
      <c r="F568" s="33" t="s">
        <v>13804</v>
      </c>
      <c r="G568" s="33"/>
      <c r="H568" s="33"/>
      <c r="I568" s="33"/>
      <c r="J568" s="34" t="s">
        <v>12696</v>
      </c>
      <c r="K568" s="34" t="s">
        <v>13767</v>
      </c>
      <c r="L568" s="34" t="s">
        <v>12744</v>
      </c>
      <c r="M568" s="35">
        <f>330589.16</f>
        <v>330589.15999999997</v>
      </c>
      <c r="N568" s="35"/>
      <c r="O568" s="35"/>
    </row>
    <row r="569" spans="1:15" ht="36">
      <c r="A569" s="31" t="s">
        <v>13805</v>
      </c>
      <c r="B569" s="59">
        <v>948.5</v>
      </c>
      <c r="C569" s="59"/>
      <c r="D569" s="59"/>
      <c r="E569" s="59"/>
      <c r="F569" s="60" t="s">
        <v>13806</v>
      </c>
      <c r="G569" s="60"/>
      <c r="H569" s="60"/>
      <c r="I569" s="60"/>
      <c r="J569" s="61" t="s">
        <v>12696</v>
      </c>
      <c r="K569" s="61"/>
      <c r="L569" s="61"/>
      <c r="M569" s="62">
        <f>446857.32</f>
        <v>446857.32</v>
      </c>
      <c r="N569" s="62"/>
      <c r="O569" s="62"/>
    </row>
    <row r="570" spans="1:15" ht="48">
      <c r="A570" s="31" t="s">
        <v>13807</v>
      </c>
      <c r="B570" s="36">
        <v>832</v>
      </c>
      <c r="C570" s="36"/>
      <c r="D570" s="36"/>
      <c r="E570" s="36"/>
      <c r="F570" s="37" t="s">
        <v>13808</v>
      </c>
      <c r="G570" s="37"/>
      <c r="H570" s="37"/>
      <c r="I570" s="37"/>
      <c r="J570" s="34" t="s">
        <v>12696</v>
      </c>
      <c r="K570" s="38" t="s">
        <v>13809</v>
      </c>
      <c r="L570" s="38" t="s">
        <v>12744</v>
      </c>
      <c r="M570" s="39">
        <f>3095630.72</f>
        <v>3095630.72</v>
      </c>
      <c r="N570" s="39"/>
      <c r="O570" s="39"/>
    </row>
    <row r="571" spans="1:15" ht="48">
      <c r="A571" s="31" t="s">
        <v>13810</v>
      </c>
      <c r="B571" s="32">
        <v>660</v>
      </c>
      <c r="C571" s="32"/>
      <c r="D571" s="32"/>
      <c r="E571" s="32"/>
      <c r="F571" s="33" t="s">
        <v>13811</v>
      </c>
      <c r="G571" s="33"/>
      <c r="H571" s="33"/>
      <c r="I571" s="33"/>
      <c r="J571" s="34" t="s">
        <v>12696</v>
      </c>
      <c r="K571" s="40" t="s">
        <v>13812</v>
      </c>
      <c r="L571" s="34" t="s">
        <v>12825</v>
      </c>
      <c r="M571" s="35">
        <f>2222965.8</f>
        <v>2222965.7999999998</v>
      </c>
      <c r="N571" s="35"/>
      <c r="O571" s="35"/>
    </row>
    <row r="572" spans="1:15" ht="84">
      <c r="A572" s="31" t="s">
        <v>13813</v>
      </c>
      <c r="B572" s="32">
        <v>1025</v>
      </c>
      <c r="C572" s="32"/>
      <c r="D572" s="32"/>
      <c r="E572" s="32"/>
      <c r="F572" s="33" t="s">
        <v>13814</v>
      </c>
      <c r="G572" s="33"/>
      <c r="H572" s="33"/>
      <c r="I572" s="33"/>
      <c r="J572" s="34" t="s">
        <v>12696</v>
      </c>
      <c r="K572" s="34" t="s">
        <v>12755</v>
      </c>
      <c r="L572" s="34" t="s">
        <v>12825</v>
      </c>
      <c r="M572" s="35">
        <f>343559.5</f>
        <v>343559.5</v>
      </c>
      <c r="N572" s="35"/>
      <c r="O572" s="35"/>
    </row>
    <row r="573" spans="1:15" ht="84">
      <c r="A573" s="31" t="s">
        <v>13815</v>
      </c>
      <c r="B573" s="32">
        <v>530</v>
      </c>
      <c r="C573" s="32"/>
      <c r="D573" s="32"/>
      <c r="E573" s="32"/>
      <c r="F573" s="33" t="s">
        <v>13816</v>
      </c>
      <c r="G573" s="33"/>
      <c r="H573" s="33"/>
      <c r="I573" s="33"/>
      <c r="J573" s="34" t="s">
        <v>12696</v>
      </c>
      <c r="K573" s="34" t="s">
        <v>12755</v>
      </c>
      <c r="L573" s="34" t="s">
        <v>12744</v>
      </c>
      <c r="M573" s="35">
        <f>218513.7</f>
        <v>218513.7</v>
      </c>
      <c r="N573" s="35"/>
      <c r="O573" s="35"/>
    </row>
    <row r="574" spans="1:15" ht="84">
      <c r="A574" s="31" t="s">
        <v>13817</v>
      </c>
      <c r="B574" s="32">
        <v>228.2</v>
      </c>
      <c r="C574" s="32"/>
      <c r="D574" s="32"/>
      <c r="E574" s="32"/>
      <c r="F574" s="33" t="s">
        <v>13818</v>
      </c>
      <c r="G574" s="33"/>
      <c r="H574" s="33"/>
      <c r="I574" s="33"/>
      <c r="J574" s="34" t="s">
        <v>12696</v>
      </c>
      <c r="K574" s="34" t="s">
        <v>12755</v>
      </c>
      <c r="L574" s="34" t="s">
        <v>12744</v>
      </c>
      <c r="M574" s="35">
        <f>94084.58</f>
        <v>94084.58</v>
      </c>
      <c r="N574" s="35"/>
      <c r="O574" s="35"/>
    </row>
    <row r="575" spans="1:15" ht="48">
      <c r="A575" s="31" t="s">
        <v>13819</v>
      </c>
      <c r="B575" s="32">
        <v>916</v>
      </c>
      <c r="C575" s="32"/>
      <c r="D575" s="32"/>
      <c r="E575" s="32"/>
      <c r="F575" s="33" t="s">
        <v>13820</v>
      </c>
      <c r="G575" s="33"/>
      <c r="H575" s="33"/>
      <c r="I575" s="33"/>
      <c r="J575" s="34" t="s">
        <v>12696</v>
      </c>
      <c r="K575" s="34" t="s">
        <v>13821</v>
      </c>
      <c r="L575" s="34" t="s">
        <v>13822</v>
      </c>
      <c r="M575" s="35">
        <f>822851.96</f>
        <v>822851.96</v>
      </c>
      <c r="N575" s="35"/>
      <c r="O575" s="35"/>
    </row>
    <row r="576" spans="1:15" ht="36">
      <c r="A576" s="31" t="s">
        <v>13823</v>
      </c>
      <c r="B576" s="32">
        <v>1550</v>
      </c>
      <c r="C576" s="32"/>
      <c r="D576" s="32"/>
      <c r="E576" s="32"/>
      <c r="F576" s="33" t="s">
        <v>13824</v>
      </c>
      <c r="G576" s="33"/>
      <c r="H576" s="33"/>
      <c r="I576" s="33"/>
      <c r="J576" s="34" t="s">
        <v>12696</v>
      </c>
      <c r="K576" s="34" t="s">
        <v>13825</v>
      </c>
      <c r="L576" s="34" t="s">
        <v>12825</v>
      </c>
      <c r="M576" s="35">
        <f>4903859</f>
        <v>4903859</v>
      </c>
      <c r="N576" s="35"/>
      <c r="O576" s="35"/>
    </row>
    <row r="577" spans="1:15" ht="36">
      <c r="A577" s="31" t="s">
        <v>13826</v>
      </c>
      <c r="B577" s="43">
        <v>3990</v>
      </c>
      <c r="C577" s="32"/>
      <c r="D577" s="32"/>
      <c r="E577" s="32"/>
      <c r="F577" s="33" t="s">
        <v>13827</v>
      </c>
      <c r="G577" s="33"/>
      <c r="H577" s="33"/>
      <c r="I577" s="33"/>
      <c r="J577" s="34" t="s">
        <v>12696</v>
      </c>
      <c r="K577" s="34" t="s">
        <v>13828</v>
      </c>
      <c r="L577" s="34" t="s">
        <v>12825</v>
      </c>
      <c r="M577" s="35">
        <f>14842161.6</f>
        <v>14842161.6</v>
      </c>
      <c r="N577" s="35"/>
      <c r="O577" s="35"/>
    </row>
    <row r="578" spans="1:15" ht="84">
      <c r="A578" s="31" t="s">
        <v>13829</v>
      </c>
      <c r="B578" s="43">
        <v>1003</v>
      </c>
      <c r="C578" s="32"/>
      <c r="D578" s="32"/>
      <c r="E578" s="32"/>
      <c r="F578" s="33" t="s">
        <v>13830</v>
      </c>
      <c r="G578" s="33"/>
      <c r="H578" s="33"/>
      <c r="I578" s="33"/>
      <c r="J578" s="34" t="s">
        <v>12696</v>
      </c>
      <c r="K578" s="34" t="s">
        <v>12755</v>
      </c>
      <c r="L578" s="34" t="s">
        <v>12825</v>
      </c>
      <c r="M578" s="35">
        <f>466585.57</f>
        <v>466585.57</v>
      </c>
      <c r="N578" s="35"/>
      <c r="O578" s="35"/>
    </row>
    <row r="579" spans="1:15" ht="48">
      <c r="A579" s="31" t="s">
        <v>13831</v>
      </c>
      <c r="B579" s="32">
        <v>637</v>
      </c>
      <c r="C579" s="32"/>
      <c r="D579" s="32"/>
      <c r="E579" s="32"/>
      <c r="F579" s="33" t="s">
        <v>13832</v>
      </c>
      <c r="G579" s="33"/>
      <c r="H579" s="33"/>
      <c r="I579" s="33"/>
      <c r="J579" s="34" t="s">
        <v>12696</v>
      </c>
      <c r="K579" s="34" t="s">
        <v>12833</v>
      </c>
      <c r="L579" s="34" t="s">
        <v>12744</v>
      </c>
      <c r="M579" s="35">
        <f>276222.31</f>
        <v>276222.31</v>
      </c>
      <c r="N579" s="35"/>
      <c r="O579" s="35"/>
    </row>
    <row r="580" spans="1:15" ht="36">
      <c r="A580" s="31" t="s">
        <v>13833</v>
      </c>
      <c r="B580" s="32">
        <v>27.1</v>
      </c>
      <c r="C580" s="32"/>
      <c r="D580" s="32"/>
      <c r="E580" s="32"/>
      <c r="F580" s="33" t="s">
        <v>13834</v>
      </c>
      <c r="G580" s="33"/>
      <c r="H580" s="33"/>
      <c r="I580" s="33"/>
      <c r="J580" s="34" t="s">
        <v>12696</v>
      </c>
      <c r="K580" s="34" t="s">
        <v>12721</v>
      </c>
      <c r="L580" s="34" t="s">
        <v>12825</v>
      </c>
      <c r="M580" s="35">
        <f>30501.05</f>
        <v>30501.05</v>
      </c>
      <c r="N580" s="35"/>
      <c r="O580" s="35"/>
    </row>
    <row r="581" spans="1:15" ht="48">
      <c r="A581" s="31" t="s">
        <v>13835</v>
      </c>
      <c r="B581" s="32">
        <v>506</v>
      </c>
      <c r="C581" s="32"/>
      <c r="D581" s="32"/>
      <c r="E581" s="32"/>
      <c r="F581" s="33" t="s">
        <v>13836</v>
      </c>
      <c r="G581" s="33"/>
      <c r="H581" s="33"/>
      <c r="I581" s="33"/>
      <c r="J581" s="34" t="s">
        <v>12696</v>
      </c>
      <c r="K581" s="34" t="s">
        <v>12824</v>
      </c>
      <c r="L581" s="34" t="s">
        <v>12744</v>
      </c>
      <c r="M581" s="35">
        <f>172293</f>
        <v>172293</v>
      </c>
      <c r="N581" s="35"/>
      <c r="O581" s="35"/>
    </row>
    <row r="582" spans="1:15" ht="48">
      <c r="A582" s="31" t="s">
        <v>13837</v>
      </c>
      <c r="B582" s="32">
        <v>579</v>
      </c>
      <c r="C582" s="32"/>
      <c r="D582" s="32"/>
      <c r="E582" s="32"/>
      <c r="F582" s="33" t="s">
        <v>13838</v>
      </c>
      <c r="G582" s="33"/>
      <c r="H582" s="33"/>
      <c r="I582" s="33"/>
      <c r="J582" s="34" t="s">
        <v>12696</v>
      </c>
      <c r="K582" s="34" t="s">
        <v>12824</v>
      </c>
      <c r="L582" s="34" t="s">
        <v>12744</v>
      </c>
      <c r="M582" s="35">
        <f>238715.91</f>
        <v>238715.91</v>
      </c>
      <c r="N582" s="35"/>
      <c r="O582" s="35"/>
    </row>
    <row r="583" spans="1:15" ht="48">
      <c r="A583" s="31" t="s">
        <v>13839</v>
      </c>
      <c r="B583" s="32">
        <v>198.7</v>
      </c>
      <c r="C583" s="32"/>
      <c r="D583" s="32"/>
      <c r="E583" s="32"/>
      <c r="F583" s="33" t="s">
        <v>13840</v>
      </c>
      <c r="G583" s="33"/>
      <c r="H583" s="33"/>
      <c r="I583" s="33"/>
      <c r="J583" s="34" t="s">
        <v>12696</v>
      </c>
      <c r="K583" s="34" t="s">
        <v>12824</v>
      </c>
      <c r="L583" s="34" t="s">
        <v>12825</v>
      </c>
      <c r="M583" s="35">
        <f>93247.92</f>
        <v>93247.92</v>
      </c>
      <c r="N583" s="35"/>
      <c r="O583" s="35"/>
    </row>
    <row r="584" spans="1:15" ht="84">
      <c r="A584" s="31" t="s">
        <v>13841</v>
      </c>
      <c r="B584" s="32">
        <v>125</v>
      </c>
      <c r="C584" s="32"/>
      <c r="D584" s="32"/>
      <c r="E584" s="32"/>
      <c r="F584" s="33" t="s">
        <v>13842</v>
      </c>
      <c r="G584" s="33"/>
      <c r="H584" s="33"/>
      <c r="I584" s="33"/>
      <c r="J584" s="34" t="s">
        <v>12696</v>
      </c>
      <c r="K584" s="34" t="s">
        <v>12755</v>
      </c>
      <c r="L584" s="34" t="s">
        <v>12744</v>
      </c>
      <c r="M584" s="35">
        <f>51536.25</f>
        <v>51536.25</v>
      </c>
      <c r="N584" s="35"/>
      <c r="O584" s="35"/>
    </row>
    <row r="585" spans="1:15" ht="48">
      <c r="A585" s="31" t="s">
        <v>13843</v>
      </c>
      <c r="B585" s="32">
        <v>255</v>
      </c>
      <c r="C585" s="32"/>
      <c r="D585" s="32"/>
      <c r="E585" s="32"/>
      <c r="F585" s="33" t="s">
        <v>13844</v>
      </c>
      <c r="G585" s="33"/>
      <c r="H585" s="33"/>
      <c r="I585" s="33"/>
      <c r="J585" s="34" t="s">
        <v>12696</v>
      </c>
      <c r="K585" s="34" t="s">
        <v>12824</v>
      </c>
      <c r="L585" s="34" t="s">
        <v>12744</v>
      </c>
      <c r="M585" s="35">
        <f>105133.95</f>
        <v>105133.95</v>
      </c>
      <c r="N585" s="35"/>
      <c r="O585" s="35"/>
    </row>
    <row r="586" spans="1:15" ht="84">
      <c r="A586" s="31" t="s">
        <v>13845</v>
      </c>
      <c r="B586" s="32">
        <v>387</v>
      </c>
      <c r="C586" s="32"/>
      <c r="D586" s="32"/>
      <c r="E586" s="32"/>
      <c r="F586" s="33" t="s">
        <v>13846</v>
      </c>
      <c r="G586" s="33"/>
      <c r="H586" s="33"/>
      <c r="I586" s="33"/>
      <c r="J586" s="34" t="s">
        <v>12696</v>
      </c>
      <c r="K586" s="34" t="s">
        <v>12755</v>
      </c>
      <c r="L586" s="34" t="s">
        <v>12825</v>
      </c>
      <c r="M586" s="35">
        <f>159556.23</f>
        <v>159556.23000000001</v>
      </c>
      <c r="N586" s="35"/>
      <c r="O586" s="35"/>
    </row>
    <row r="587" spans="1:15" ht="84">
      <c r="A587" s="31" t="s">
        <v>13847</v>
      </c>
      <c r="B587" s="32">
        <v>74.2</v>
      </c>
      <c r="C587" s="32"/>
      <c r="D587" s="32"/>
      <c r="E587" s="32"/>
      <c r="F587" s="33" t="s">
        <v>13848</v>
      </c>
      <c r="G587" s="33"/>
      <c r="H587" s="33"/>
      <c r="I587" s="33"/>
      <c r="J587" s="34" t="s">
        <v>12696</v>
      </c>
      <c r="K587" s="34" t="s">
        <v>12755</v>
      </c>
      <c r="L587" s="34" t="s">
        <v>12825</v>
      </c>
      <c r="M587" s="35">
        <f>30591.92</f>
        <v>30591.919999999998</v>
      </c>
      <c r="N587" s="35"/>
      <c r="O587" s="35"/>
    </row>
    <row r="588" spans="1:15" ht="48">
      <c r="A588" s="31" t="s">
        <v>13849</v>
      </c>
      <c r="B588" s="32">
        <v>4987</v>
      </c>
      <c r="C588" s="32"/>
      <c r="D588" s="32"/>
      <c r="E588" s="32"/>
      <c r="F588" s="33" t="s">
        <v>13850</v>
      </c>
      <c r="G588" s="33"/>
      <c r="H588" s="33"/>
      <c r="I588" s="33"/>
      <c r="J588" s="34" t="s">
        <v>12696</v>
      </c>
      <c r="K588" s="34" t="s">
        <v>13767</v>
      </c>
      <c r="L588" s="34" t="s">
        <v>12744</v>
      </c>
      <c r="M588" s="35">
        <f>13314641.69</f>
        <v>13314641.689999999</v>
      </c>
      <c r="N588" s="35"/>
      <c r="O588" s="35"/>
    </row>
    <row r="589" spans="1:15" ht="48">
      <c r="A589" s="31" t="s">
        <v>13851</v>
      </c>
      <c r="B589" s="32">
        <v>92.7</v>
      </c>
      <c r="C589" s="32"/>
      <c r="D589" s="32"/>
      <c r="E589" s="32"/>
      <c r="F589" s="33" t="s">
        <v>13852</v>
      </c>
      <c r="G589" s="33"/>
      <c r="H589" s="33"/>
      <c r="I589" s="33"/>
      <c r="J589" s="34" t="s">
        <v>12696</v>
      </c>
      <c r="K589" s="34" t="s">
        <v>13792</v>
      </c>
      <c r="L589" s="34" t="s">
        <v>12744</v>
      </c>
      <c r="M589" s="35">
        <f>321326.94</f>
        <v>321326.94</v>
      </c>
      <c r="N589" s="35"/>
      <c r="O589" s="35"/>
    </row>
    <row r="590" spans="1:15" ht="36">
      <c r="A590" s="31" t="s">
        <v>13853</v>
      </c>
      <c r="B590" s="32">
        <v>35.5</v>
      </c>
      <c r="C590" s="32"/>
      <c r="D590" s="32"/>
      <c r="E590" s="32"/>
      <c r="F590" s="33" t="s">
        <v>13854</v>
      </c>
      <c r="G590" s="33"/>
      <c r="H590" s="33"/>
      <c r="I590" s="33"/>
      <c r="J590" s="34" t="s">
        <v>12696</v>
      </c>
      <c r="K590" s="34" t="s">
        <v>12721</v>
      </c>
      <c r="L590" s="34" t="s">
        <v>12825</v>
      </c>
      <c r="M590" s="35">
        <f>13618.51</f>
        <v>13618.51</v>
      </c>
      <c r="N590" s="35"/>
      <c r="O590" s="35"/>
    </row>
    <row r="591" spans="1:15" ht="36">
      <c r="A591" s="31" t="s">
        <v>13855</v>
      </c>
      <c r="B591" s="32">
        <v>43.3</v>
      </c>
      <c r="C591" s="32"/>
      <c r="D591" s="32"/>
      <c r="E591" s="32"/>
      <c r="F591" s="33" t="s">
        <v>13856</v>
      </c>
      <c r="G591" s="33"/>
      <c r="H591" s="33"/>
      <c r="I591" s="33"/>
      <c r="J591" s="34" t="s">
        <v>12696</v>
      </c>
      <c r="K591" s="34" t="s">
        <v>12721</v>
      </c>
      <c r="L591" s="34" t="s">
        <v>12825</v>
      </c>
      <c r="M591" s="35">
        <f>15910.15</f>
        <v>15910.15</v>
      </c>
      <c r="N591" s="35"/>
      <c r="O591" s="35"/>
    </row>
    <row r="592" spans="1:15" ht="48">
      <c r="A592" s="31" t="s">
        <v>13857</v>
      </c>
      <c r="B592" s="32">
        <v>600</v>
      </c>
      <c r="C592" s="32"/>
      <c r="D592" s="32"/>
      <c r="E592" s="32"/>
      <c r="F592" s="33" t="s">
        <v>13858</v>
      </c>
      <c r="G592" s="33"/>
      <c r="H592" s="33"/>
      <c r="I592" s="33"/>
      <c r="J592" s="34" t="s">
        <v>12696</v>
      </c>
      <c r="K592" s="34" t="s">
        <v>12697</v>
      </c>
      <c r="L592" s="34" t="s">
        <v>12744</v>
      </c>
      <c r="M592" s="35">
        <f>256422</f>
        <v>256422</v>
      </c>
      <c r="N592" s="35"/>
      <c r="O592" s="35"/>
    </row>
    <row r="593" spans="1:15" ht="48">
      <c r="A593" s="31" t="s">
        <v>13859</v>
      </c>
      <c r="B593" s="32">
        <v>600</v>
      </c>
      <c r="C593" s="32"/>
      <c r="D593" s="32"/>
      <c r="E593" s="32"/>
      <c r="F593" s="33" t="s">
        <v>13860</v>
      </c>
      <c r="G593" s="33"/>
      <c r="H593" s="33"/>
      <c r="I593" s="33"/>
      <c r="J593" s="34" t="s">
        <v>12696</v>
      </c>
      <c r="K593" s="34" t="s">
        <v>12697</v>
      </c>
      <c r="L593" s="34" t="s">
        <v>12744</v>
      </c>
      <c r="M593" s="35">
        <f>256422</f>
        <v>256422</v>
      </c>
      <c r="N593" s="35"/>
      <c r="O593" s="35"/>
    </row>
    <row r="594" spans="1:15" ht="48">
      <c r="A594" s="31" t="s">
        <v>13861</v>
      </c>
      <c r="B594" s="32">
        <v>171</v>
      </c>
      <c r="C594" s="32"/>
      <c r="D594" s="32"/>
      <c r="E594" s="32"/>
      <c r="F594" s="33" t="s">
        <v>13862</v>
      </c>
      <c r="G594" s="33"/>
      <c r="H594" s="33"/>
      <c r="I594" s="33"/>
      <c r="J594" s="34" t="s">
        <v>12696</v>
      </c>
      <c r="K594" s="34" t="s">
        <v>12824</v>
      </c>
      <c r="L594" s="34" t="s">
        <v>12825</v>
      </c>
      <c r="M594" s="35">
        <f>55645.2</f>
        <v>55645.2</v>
      </c>
      <c r="N594" s="35"/>
      <c r="O594" s="35"/>
    </row>
    <row r="595" spans="1:15" ht="48">
      <c r="A595" s="31" t="s">
        <v>13863</v>
      </c>
      <c r="B595" s="36">
        <v>489</v>
      </c>
      <c r="C595" s="36"/>
      <c r="D595" s="36"/>
      <c r="E595" s="36"/>
      <c r="F595" s="37" t="s">
        <v>13864</v>
      </c>
      <c r="G595" s="37"/>
      <c r="H595" s="37"/>
      <c r="I595" s="37"/>
      <c r="J595" s="34" t="s">
        <v>12696</v>
      </c>
      <c r="K595" s="38" t="s">
        <v>12697</v>
      </c>
      <c r="L595" s="38" t="s">
        <v>12744</v>
      </c>
      <c r="M595" s="39">
        <f>187286.02</f>
        <v>187286.02</v>
      </c>
      <c r="N595" s="39"/>
      <c r="O595" s="39"/>
    </row>
    <row r="596" spans="1:15" ht="36">
      <c r="A596" s="31" t="s">
        <v>13865</v>
      </c>
      <c r="B596" s="36">
        <v>41</v>
      </c>
      <c r="C596" s="36"/>
      <c r="D596" s="36"/>
      <c r="E596" s="36"/>
      <c r="F596" s="37" t="s">
        <v>13866</v>
      </c>
      <c r="G596" s="37"/>
      <c r="H596" s="37"/>
      <c r="I596" s="37"/>
      <c r="J596" s="38" t="s">
        <v>12696</v>
      </c>
      <c r="K596" s="38"/>
      <c r="L596" s="38"/>
      <c r="M596" s="39">
        <f>15126.95</f>
        <v>15126.95</v>
      </c>
      <c r="N596" s="39"/>
      <c r="O596" s="39"/>
    </row>
    <row r="597" spans="1:15" ht="108">
      <c r="A597" s="31" t="s">
        <v>13867</v>
      </c>
      <c r="B597" s="43">
        <v>260363</v>
      </c>
      <c r="C597" s="32"/>
      <c r="D597" s="32"/>
      <c r="E597" s="32"/>
      <c r="F597" s="33" t="s">
        <v>13868</v>
      </c>
      <c r="G597" s="33"/>
      <c r="H597" s="33"/>
      <c r="I597" s="33"/>
      <c r="J597" s="34" t="s">
        <v>12696</v>
      </c>
      <c r="K597" s="34" t="s">
        <v>13495</v>
      </c>
      <c r="L597" s="34" t="s">
        <v>12744</v>
      </c>
      <c r="M597" s="35">
        <f>104264966.98</f>
        <v>104264966.98</v>
      </c>
      <c r="N597" s="35"/>
      <c r="O597" s="35"/>
    </row>
    <row r="598" spans="1:15" ht="36">
      <c r="A598" s="31" t="s">
        <v>13869</v>
      </c>
      <c r="B598" s="32">
        <v>49</v>
      </c>
      <c r="C598" s="32"/>
      <c r="D598" s="32"/>
      <c r="E598" s="32"/>
      <c r="F598" s="33" t="s">
        <v>13870</v>
      </c>
      <c r="G598" s="33"/>
      <c r="H598" s="33"/>
      <c r="I598" s="33"/>
      <c r="J598" s="34" t="s">
        <v>12696</v>
      </c>
      <c r="K598" s="34" t="s">
        <v>12924</v>
      </c>
      <c r="L598" s="34" t="s">
        <v>12825</v>
      </c>
      <c r="M598" s="35">
        <f>55149.5</f>
        <v>55149.5</v>
      </c>
      <c r="N598" s="35"/>
      <c r="O598" s="35"/>
    </row>
    <row r="599" spans="1:15" ht="108">
      <c r="A599" s="31" t="s">
        <v>13871</v>
      </c>
      <c r="B599" s="43">
        <v>229174</v>
      </c>
      <c r="C599" s="32"/>
      <c r="D599" s="32"/>
      <c r="E599" s="32"/>
      <c r="F599" s="33" t="s">
        <v>13872</v>
      </c>
      <c r="G599" s="33"/>
      <c r="H599" s="33"/>
      <c r="I599" s="33"/>
      <c r="J599" s="34" t="s">
        <v>12696</v>
      </c>
      <c r="K599" s="57" t="s">
        <v>13495</v>
      </c>
      <c r="L599" s="34" t="s">
        <v>12744</v>
      </c>
      <c r="M599" s="35">
        <f>91775020.04</f>
        <v>91775020.040000007</v>
      </c>
      <c r="N599" s="35"/>
      <c r="O599" s="35"/>
    </row>
    <row r="600" spans="1:15" ht="108">
      <c r="A600" s="31" t="s">
        <v>13873</v>
      </c>
      <c r="B600" s="43">
        <v>218227</v>
      </c>
      <c r="C600" s="32"/>
      <c r="D600" s="32"/>
      <c r="E600" s="32"/>
      <c r="F600" s="33" t="s">
        <v>13874</v>
      </c>
      <c r="G600" s="33"/>
      <c r="H600" s="33"/>
      <c r="I600" s="33"/>
      <c r="J600" s="34" t="s">
        <v>12696</v>
      </c>
      <c r="K600" s="63" t="s">
        <v>13495</v>
      </c>
      <c r="L600" s="34" t="s">
        <v>12744</v>
      </c>
      <c r="M600" s="35">
        <f>87391184.42</f>
        <v>87391184.420000002</v>
      </c>
      <c r="N600" s="35"/>
      <c r="O600" s="35"/>
    </row>
    <row r="601" spans="1:15" ht="48">
      <c r="A601" s="31" t="s">
        <v>13875</v>
      </c>
      <c r="B601" s="32">
        <v>609</v>
      </c>
      <c r="C601" s="32"/>
      <c r="D601" s="32"/>
      <c r="E601" s="32"/>
      <c r="F601" s="33" t="s">
        <v>13876</v>
      </c>
      <c r="G601" s="33"/>
      <c r="H601" s="33"/>
      <c r="I601" s="33"/>
      <c r="J601" s="34" t="s">
        <v>12696</v>
      </c>
      <c r="K601" s="47" t="s">
        <v>12697</v>
      </c>
      <c r="L601" s="34" t="s">
        <v>12744</v>
      </c>
      <c r="M601" s="35">
        <f>282432.18</f>
        <v>282432.18</v>
      </c>
      <c r="N601" s="35"/>
      <c r="O601" s="35"/>
    </row>
    <row r="602" spans="1:15" ht="36">
      <c r="A602" s="31" t="s">
        <v>13877</v>
      </c>
      <c r="B602" s="32">
        <v>28.7</v>
      </c>
      <c r="C602" s="32"/>
      <c r="D602" s="32"/>
      <c r="E602" s="34"/>
      <c r="F602" s="64" t="s">
        <v>13878</v>
      </c>
      <c r="G602" s="64"/>
      <c r="H602" s="64"/>
      <c r="I602" s="64"/>
      <c r="J602" s="34" t="s">
        <v>12696</v>
      </c>
      <c r="K602" s="34" t="s">
        <v>12721</v>
      </c>
      <c r="L602" s="34" t="s">
        <v>12825</v>
      </c>
      <c r="M602" s="35">
        <v>32301.85</v>
      </c>
      <c r="N602" s="35"/>
      <c r="O602" s="35"/>
    </row>
    <row r="603" spans="1:15" ht="48">
      <c r="A603" s="31" t="s">
        <v>13879</v>
      </c>
      <c r="B603" s="32">
        <v>600</v>
      </c>
      <c r="C603" s="32"/>
      <c r="D603" s="32"/>
      <c r="E603" s="32"/>
      <c r="F603" s="33" t="s">
        <v>13880</v>
      </c>
      <c r="G603" s="33"/>
      <c r="H603" s="33"/>
      <c r="I603" s="33"/>
      <c r="J603" s="34" t="s">
        <v>12696</v>
      </c>
      <c r="K603" s="34" t="s">
        <v>12697</v>
      </c>
      <c r="L603" s="34" t="s">
        <v>12744</v>
      </c>
      <c r="M603" s="35">
        <f>256422</f>
        <v>256422</v>
      </c>
      <c r="N603" s="35"/>
      <c r="O603" s="35"/>
    </row>
    <row r="604" spans="1:15" ht="96">
      <c r="A604" s="31" t="s">
        <v>13881</v>
      </c>
      <c r="B604" s="32">
        <v>49</v>
      </c>
      <c r="C604" s="32"/>
      <c r="D604" s="32"/>
      <c r="E604" s="32"/>
      <c r="F604" s="33" t="s">
        <v>13882</v>
      </c>
      <c r="G604" s="33"/>
      <c r="H604" s="33"/>
      <c r="I604" s="33"/>
      <c r="J604" s="34" t="s">
        <v>12696</v>
      </c>
      <c r="K604" s="57" t="s">
        <v>13883</v>
      </c>
      <c r="L604" s="34" t="s">
        <v>12744</v>
      </c>
      <c r="M604" s="35">
        <f>20684.37</f>
        <v>20684.37</v>
      </c>
      <c r="N604" s="35"/>
      <c r="O604" s="35"/>
    </row>
    <row r="605" spans="1:15" ht="48">
      <c r="A605" s="31" t="s">
        <v>13884</v>
      </c>
      <c r="B605" s="43">
        <v>2195</v>
      </c>
      <c r="C605" s="32"/>
      <c r="D605" s="32"/>
      <c r="E605" s="32"/>
      <c r="F605" s="33" t="s">
        <v>13885</v>
      </c>
      <c r="G605" s="33"/>
      <c r="H605" s="33"/>
      <c r="I605" s="33"/>
      <c r="J605" s="34" t="s">
        <v>12696</v>
      </c>
      <c r="K605" s="40" t="s">
        <v>13886</v>
      </c>
      <c r="L605" s="34" t="s">
        <v>12744</v>
      </c>
      <c r="M605" s="35">
        <f>926992.4</f>
        <v>926992.4</v>
      </c>
      <c r="N605" s="35"/>
      <c r="O605" s="35"/>
    </row>
    <row r="606" spans="1:15" ht="48">
      <c r="A606" s="31" t="s">
        <v>13887</v>
      </c>
      <c r="B606" s="32">
        <v>600</v>
      </c>
      <c r="C606" s="32"/>
      <c r="D606" s="32"/>
      <c r="E606" s="32"/>
      <c r="F606" s="33" t="s">
        <v>13888</v>
      </c>
      <c r="G606" s="33"/>
      <c r="H606" s="33"/>
      <c r="I606" s="33"/>
      <c r="J606" s="34" t="s">
        <v>12696</v>
      </c>
      <c r="K606" s="34" t="s">
        <v>12697</v>
      </c>
      <c r="L606" s="34" t="s">
        <v>12744</v>
      </c>
      <c r="M606" s="35">
        <f>256422</f>
        <v>256422</v>
      </c>
      <c r="N606" s="35"/>
      <c r="O606" s="35"/>
    </row>
    <row r="607" spans="1:15" ht="48">
      <c r="A607" s="31" t="s">
        <v>13889</v>
      </c>
      <c r="B607" s="32">
        <v>990</v>
      </c>
      <c r="C607" s="32"/>
      <c r="D607" s="32"/>
      <c r="E607" s="31"/>
      <c r="F607" s="33" t="s">
        <v>13890</v>
      </c>
      <c r="G607" s="33"/>
      <c r="H607" s="33"/>
      <c r="I607" s="33"/>
      <c r="J607" s="34" t="s">
        <v>12696</v>
      </c>
      <c r="K607" s="34" t="s">
        <v>12824</v>
      </c>
      <c r="L607" s="34" t="s">
        <v>12744</v>
      </c>
      <c r="M607" s="35">
        <v>340282.8</v>
      </c>
      <c r="N607" s="35"/>
      <c r="O607" s="35"/>
    </row>
    <row r="608" spans="1:15" ht="48">
      <c r="A608" s="31" t="s">
        <v>13891</v>
      </c>
      <c r="B608" s="32">
        <v>786</v>
      </c>
      <c r="C608" s="65"/>
      <c r="D608" s="65"/>
      <c r="E608" s="31"/>
      <c r="F608" s="33" t="s">
        <v>13892</v>
      </c>
      <c r="G608" s="66"/>
      <c r="H608" s="66"/>
      <c r="I608" s="66"/>
      <c r="J608" s="34" t="s">
        <v>12696</v>
      </c>
      <c r="K608" s="34" t="s">
        <v>12824</v>
      </c>
      <c r="L608" s="34" t="s">
        <v>12744</v>
      </c>
      <c r="M608" s="35">
        <v>285750.3</v>
      </c>
      <c r="N608" s="35"/>
      <c r="O608" s="35"/>
    </row>
    <row r="609" spans="1:15" ht="48">
      <c r="A609" s="31" t="s">
        <v>13893</v>
      </c>
      <c r="B609" s="32">
        <v>104</v>
      </c>
      <c r="C609" s="32"/>
      <c r="D609" s="32"/>
      <c r="E609" s="31"/>
      <c r="F609" s="33" t="s">
        <v>13894</v>
      </c>
      <c r="G609" s="33"/>
      <c r="H609" s="33"/>
      <c r="I609" s="33"/>
      <c r="J609" s="34" t="s">
        <v>12696</v>
      </c>
      <c r="K609" s="34" t="s">
        <v>12824</v>
      </c>
      <c r="L609" s="34" t="s">
        <v>12825</v>
      </c>
      <c r="M609" s="35">
        <v>48550.07</v>
      </c>
      <c r="N609" s="35"/>
      <c r="O609" s="35"/>
    </row>
    <row r="610" spans="1:15" ht="84">
      <c r="A610" s="31" t="s">
        <v>13895</v>
      </c>
      <c r="B610" s="32">
        <v>96</v>
      </c>
      <c r="C610" s="65"/>
      <c r="D610" s="65"/>
      <c r="E610" s="31" t="s">
        <v>13896</v>
      </c>
      <c r="F610" s="33" t="s">
        <v>13897</v>
      </c>
      <c r="G610" s="66"/>
      <c r="H610" s="66"/>
      <c r="I610" s="66"/>
      <c r="J610" s="34" t="s">
        <v>12696</v>
      </c>
      <c r="K610" s="34" t="s">
        <v>12755</v>
      </c>
      <c r="L610" s="34" t="s">
        <v>12825</v>
      </c>
      <c r="M610" s="35">
        <v>44918.400000000001</v>
      </c>
      <c r="N610" s="35"/>
      <c r="O610" s="35"/>
    </row>
    <row r="611" spans="1:15" ht="48">
      <c r="A611" s="31" t="s">
        <v>13898</v>
      </c>
      <c r="B611" s="32">
        <v>165</v>
      </c>
      <c r="C611" s="65"/>
      <c r="D611" s="65"/>
      <c r="E611" s="31"/>
      <c r="F611" s="33" t="s">
        <v>13899</v>
      </c>
      <c r="G611" s="66"/>
      <c r="H611" s="66"/>
      <c r="I611" s="66"/>
      <c r="J611" s="34" t="s">
        <v>12696</v>
      </c>
      <c r="K611" s="34" t="s">
        <v>12824</v>
      </c>
      <c r="L611" s="34" t="s">
        <v>12744</v>
      </c>
      <c r="M611" s="35">
        <v>77731.5</v>
      </c>
      <c r="N611" s="35"/>
      <c r="O611" s="35"/>
    </row>
    <row r="612" spans="1:15" ht="48">
      <c r="A612" s="31" t="s">
        <v>13900</v>
      </c>
      <c r="B612" s="32">
        <v>99</v>
      </c>
      <c r="C612" s="65"/>
      <c r="D612" s="65"/>
      <c r="E612" s="31"/>
      <c r="F612" s="33" t="s">
        <v>13901</v>
      </c>
      <c r="G612" s="66"/>
      <c r="H612" s="66"/>
      <c r="I612" s="66"/>
      <c r="J612" s="34" t="s">
        <v>12696</v>
      </c>
      <c r="K612" s="34" t="s">
        <v>12824</v>
      </c>
      <c r="L612" s="34" t="s">
        <v>12744</v>
      </c>
      <c r="M612" s="35">
        <v>46402.29</v>
      </c>
      <c r="N612" s="35"/>
      <c r="O612" s="35"/>
    </row>
    <row r="613" spans="1:15" ht="48">
      <c r="A613" s="31" t="s">
        <v>13902</v>
      </c>
      <c r="B613" s="32">
        <v>106</v>
      </c>
      <c r="C613" s="65"/>
      <c r="D613" s="65"/>
      <c r="E613" s="31"/>
      <c r="F613" s="33" t="s">
        <v>13903</v>
      </c>
      <c r="G613" s="66"/>
      <c r="H613" s="66"/>
      <c r="I613" s="66"/>
      <c r="J613" s="34" t="s">
        <v>12696</v>
      </c>
      <c r="K613" s="34" t="s">
        <v>12824</v>
      </c>
      <c r="L613" s="34" t="s">
        <v>12825</v>
      </c>
      <c r="M613" s="35">
        <v>49850.74</v>
      </c>
      <c r="N613" s="35"/>
      <c r="O613" s="35"/>
    </row>
    <row r="614" spans="1:15" ht="48">
      <c r="A614" s="31" t="s">
        <v>13904</v>
      </c>
      <c r="B614" s="32">
        <v>107</v>
      </c>
      <c r="C614" s="65"/>
      <c r="D614" s="65"/>
      <c r="E614" s="31"/>
      <c r="F614" s="33" t="s">
        <v>13905</v>
      </c>
      <c r="G614" s="66"/>
      <c r="H614" s="66"/>
      <c r="I614" s="66"/>
      <c r="J614" s="34" t="s">
        <v>12696</v>
      </c>
      <c r="K614" s="34" t="s">
        <v>12824</v>
      </c>
      <c r="L614" s="34" t="s">
        <v>12825</v>
      </c>
      <c r="M614" s="35">
        <v>50407.7</v>
      </c>
      <c r="N614" s="35"/>
      <c r="O614" s="35"/>
    </row>
    <row r="615" spans="1:15" ht="48">
      <c r="A615" s="31" t="s">
        <v>13906</v>
      </c>
      <c r="B615" s="32">
        <v>386</v>
      </c>
      <c r="C615" s="65"/>
      <c r="D615" s="65"/>
      <c r="E615" s="31"/>
      <c r="F615" s="33" t="s">
        <v>13907</v>
      </c>
      <c r="G615" s="66"/>
      <c r="H615" s="66"/>
      <c r="I615" s="66"/>
      <c r="J615" s="34" t="s">
        <v>12696</v>
      </c>
      <c r="K615" s="34" t="s">
        <v>12824</v>
      </c>
      <c r="L615" s="34" t="s">
        <v>12744</v>
      </c>
      <c r="M615" s="35">
        <v>180949.08</v>
      </c>
      <c r="N615" s="35"/>
      <c r="O615" s="35"/>
    </row>
    <row r="616" spans="1:15" ht="48">
      <c r="A616" s="31" t="s">
        <v>13908</v>
      </c>
      <c r="B616" s="32">
        <v>128</v>
      </c>
      <c r="C616" s="65"/>
      <c r="D616" s="65"/>
      <c r="E616" s="31"/>
      <c r="F616" s="33" t="s">
        <v>13909</v>
      </c>
      <c r="G616" s="33"/>
      <c r="H616" s="33"/>
      <c r="I616" s="33"/>
      <c r="J616" s="34" t="s">
        <v>12696</v>
      </c>
      <c r="K616" s="34" t="s">
        <v>12824</v>
      </c>
      <c r="L616" s="34" t="s">
        <v>12744</v>
      </c>
      <c r="M616" s="35">
        <v>60289.279999999999</v>
      </c>
      <c r="N616" s="35"/>
      <c r="O616" s="35"/>
    </row>
    <row r="617" spans="1:15" ht="48">
      <c r="A617" s="31" t="s">
        <v>13910</v>
      </c>
      <c r="B617" s="32">
        <v>54</v>
      </c>
      <c r="C617" s="32"/>
      <c r="D617" s="32"/>
      <c r="E617" s="31"/>
      <c r="F617" s="33" t="s">
        <v>13911</v>
      </c>
      <c r="G617" s="33"/>
      <c r="H617" s="33"/>
      <c r="I617" s="33"/>
      <c r="J617" s="34" t="s">
        <v>12696</v>
      </c>
      <c r="K617" s="34" t="s">
        <v>13912</v>
      </c>
      <c r="L617" s="34" t="s">
        <v>12744</v>
      </c>
      <c r="M617" s="35">
        <v>25517.9</v>
      </c>
      <c r="N617" s="35"/>
      <c r="O617" s="35"/>
    </row>
    <row r="618" spans="1:15" ht="48">
      <c r="A618" s="31" t="s">
        <v>13913</v>
      </c>
      <c r="B618" s="32">
        <v>184</v>
      </c>
      <c r="C618" s="32"/>
      <c r="D618" s="32"/>
      <c r="E618" s="31"/>
      <c r="F618" s="33" t="s">
        <v>13914</v>
      </c>
      <c r="G618" s="33"/>
      <c r="H618" s="33"/>
      <c r="I618" s="33"/>
      <c r="J618" s="34" t="s">
        <v>12696</v>
      </c>
      <c r="K618" s="34" t="s">
        <v>12824</v>
      </c>
      <c r="L618" s="34" t="s">
        <v>12825</v>
      </c>
      <c r="M618" s="35">
        <v>87101.92</v>
      </c>
      <c r="N618" s="35"/>
      <c r="O618" s="35"/>
    </row>
    <row r="619" spans="1:15" ht="84">
      <c r="A619" s="31" t="s">
        <v>13915</v>
      </c>
      <c r="B619" s="32">
        <v>98</v>
      </c>
      <c r="C619" s="32"/>
      <c r="D619" s="32"/>
      <c r="E619" s="31"/>
      <c r="F619" s="33" t="s">
        <v>13916</v>
      </c>
      <c r="G619" s="33"/>
      <c r="H619" s="33"/>
      <c r="I619" s="33"/>
      <c r="J619" s="34" t="s">
        <v>12696</v>
      </c>
      <c r="K619" s="34" t="s">
        <v>12755</v>
      </c>
      <c r="L619" s="34" t="s">
        <v>12825</v>
      </c>
      <c r="M619" s="35">
        <v>46411.82</v>
      </c>
      <c r="N619" s="35"/>
      <c r="O619" s="35"/>
    </row>
    <row r="620" spans="1:15" ht="84">
      <c r="A620" s="31" t="s">
        <v>13917</v>
      </c>
      <c r="B620" s="32">
        <v>173</v>
      </c>
      <c r="C620" s="32"/>
      <c r="D620" s="32"/>
      <c r="E620" s="31"/>
      <c r="F620" s="33" t="s">
        <v>13918</v>
      </c>
      <c r="G620" s="33"/>
      <c r="H620" s="33"/>
      <c r="I620" s="33"/>
      <c r="J620" s="34" t="s">
        <v>12696</v>
      </c>
      <c r="K620" s="34" t="s">
        <v>12755</v>
      </c>
      <c r="L620" s="34" t="s">
        <v>12744</v>
      </c>
      <c r="M620" s="35">
        <v>81931.070000000007</v>
      </c>
      <c r="N620" s="35"/>
      <c r="O620" s="35"/>
    </row>
    <row r="621" spans="1:15" ht="60">
      <c r="A621" s="31" t="s">
        <v>13919</v>
      </c>
      <c r="B621" s="32">
        <v>15</v>
      </c>
      <c r="C621" s="32"/>
      <c r="D621" s="32"/>
      <c r="E621" s="31"/>
      <c r="F621" s="33" t="s">
        <v>13920</v>
      </c>
      <c r="G621" s="33"/>
      <c r="H621" s="33"/>
      <c r="I621" s="33"/>
      <c r="J621" s="34" t="s">
        <v>12696</v>
      </c>
      <c r="K621" s="34" t="s">
        <v>13921</v>
      </c>
      <c r="L621" s="34" t="s">
        <v>12744</v>
      </c>
      <c r="M621" s="35">
        <v>7113</v>
      </c>
      <c r="N621" s="35"/>
      <c r="O621" s="35"/>
    </row>
    <row r="622" spans="1:15" ht="48">
      <c r="A622" s="31" t="s">
        <v>13922</v>
      </c>
      <c r="B622" s="32">
        <v>16</v>
      </c>
      <c r="C622" s="32"/>
      <c r="D622" s="32"/>
      <c r="E622" s="31"/>
      <c r="F622" s="33" t="s">
        <v>13923</v>
      </c>
      <c r="G622" s="33"/>
      <c r="H622" s="33"/>
      <c r="I622" s="33"/>
      <c r="J622" s="34" t="s">
        <v>12696</v>
      </c>
      <c r="K622" s="34" t="s">
        <v>12939</v>
      </c>
      <c r="L622" s="34" t="s">
        <v>12744</v>
      </c>
      <c r="M622" s="35">
        <v>7822.31</v>
      </c>
      <c r="N622" s="35"/>
      <c r="O622" s="35"/>
    </row>
    <row r="623" spans="1:15" ht="36">
      <c r="A623" s="31" t="s">
        <v>13924</v>
      </c>
      <c r="B623" s="32">
        <v>50</v>
      </c>
      <c r="C623" s="32"/>
      <c r="D623" s="32"/>
      <c r="E623" s="31"/>
      <c r="F623" s="33" t="s">
        <v>13925</v>
      </c>
      <c r="G623" s="33"/>
      <c r="H623" s="33"/>
      <c r="I623" s="33"/>
      <c r="J623" s="34" t="s">
        <v>12696</v>
      </c>
      <c r="K623" s="34" t="s">
        <v>12721</v>
      </c>
      <c r="L623" s="34" t="s">
        <v>12825</v>
      </c>
      <c r="M623" s="35">
        <v>62823</v>
      </c>
      <c r="N623" s="35"/>
      <c r="O623" s="35"/>
    </row>
    <row r="624" spans="1:15" ht="84">
      <c r="A624" s="31" t="s">
        <v>13926</v>
      </c>
      <c r="B624" s="32">
        <v>497</v>
      </c>
      <c r="C624" s="32"/>
      <c r="D624" s="32"/>
      <c r="E624" s="31"/>
      <c r="F624" s="33" t="s">
        <v>13927</v>
      </c>
      <c r="G624" s="33"/>
      <c r="H624" s="33"/>
      <c r="I624" s="33"/>
      <c r="J624" s="34" t="s">
        <v>12696</v>
      </c>
      <c r="K624" s="34" t="s">
        <v>12755</v>
      </c>
      <c r="L624" s="34" t="s">
        <v>12825</v>
      </c>
      <c r="M624" s="35">
        <v>232909.11</v>
      </c>
      <c r="N624" s="35"/>
      <c r="O624" s="35"/>
    </row>
    <row r="625" spans="1:15" ht="36">
      <c r="A625" s="31" t="s">
        <v>13928</v>
      </c>
      <c r="B625" s="43">
        <v>1151</v>
      </c>
      <c r="C625" s="32"/>
      <c r="D625" s="32"/>
      <c r="E625" s="31"/>
      <c r="F625" s="33" t="s">
        <v>13929</v>
      </c>
      <c r="G625" s="33"/>
      <c r="H625" s="33"/>
      <c r="I625" s="33"/>
      <c r="J625" s="34" t="s">
        <v>12696</v>
      </c>
      <c r="K625" s="34" t="s">
        <v>12697</v>
      </c>
      <c r="L625" s="34" t="s">
        <v>12698</v>
      </c>
      <c r="M625" s="35">
        <v>459651.85</v>
      </c>
      <c r="N625" s="35"/>
      <c r="O625" s="35"/>
    </row>
    <row r="626" spans="1:15" ht="48">
      <c r="A626" s="31" t="s">
        <v>13930</v>
      </c>
      <c r="B626" s="32">
        <v>528</v>
      </c>
      <c r="C626" s="32"/>
      <c r="D626" s="32"/>
      <c r="E626" s="31"/>
      <c r="F626" s="33" t="s">
        <v>13931</v>
      </c>
      <c r="G626" s="33"/>
      <c r="H626" s="33"/>
      <c r="I626" s="33"/>
      <c r="J626" s="34" t="s">
        <v>12696</v>
      </c>
      <c r="K626" s="34" t="s">
        <v>12697</v>
      </c>
      <c r="L626" s="34" t="s">
        <v>12744</v>
      </c>
      <c r="M626" s="35">
        <v>237658.08</v>
      </c>
      <c r="N626" s="35"/>
      <c r="O626" s="35"/>
    </row>
    <row r="627" spans="1:15" ht="48">
      <c r="A627" s="31" t="s">
        <v>13932</v>
      </c>
      <c r="B627" s="32">
        <v>750</v>
      </c>
      <c r="C627" s="32"/>
      <c r="D627" s="32"/>
      <c r="E627" s="31"/>
      <c r="F627" s="33" t="s">
        <v>13933</v>
      </c>
      <c r="G627" s="33"/>
      <c r="H627" s="33"/>
      <c r="I627" s="33"/>
      <c r="J627" s="34" t="s">
        <v>12696</v>
      </c>
      <c r="K627" s="34" t="s">
        <v>12697</v>
      </c>
      <c r="L627" s="34" t="s">
        <v>12744</v>
      </c>
      <c r="M627" s="35">
        <v>288202.5</v>
      </c>
      <c r="N627" s="35"/>
      <c r="O627" s="35"/>
    </row>
    <row r="628" spans="1:15" ht="48">
      <c r="A628" s="31" t="s">
        <v>13934</v>
      </c>
      <c r="B628" s="32">
        <v>450</v>
      </c>
      <c r="C628" s="32"/>
      <c r="D628" s="32"/>
      <c r="E628" s="31"/>
      <c r="F628" s="33" t="s">
        <v>13935</v>
      </c>
      <c r="G628" s="33"/>
      <c r="H628" s="33"/>
      <c r="I628" s="33"/>
      <c r="J628" s="34" t="s">
        <v>12696</v>
      </c>
      <c r="K628" s="34" t="s">
        <v>12697</v>
      </c>
      <c r="L628" s="34" t="s">
        <v>12744</v>
      </c>
      <c r="M628" s="35">
        <v>172525.5</v>
      </c>
      <c r="N628" s="35"/>
      <c r="O628" s="35"/>
    </row>
    <row r="629" spans="1:15" ht="48">
      <c r="A629" s="31" t="s">
        <v>13936</v>
      </c>
      <c r="B629" s="43">
        <v>1160</v>
      </c>
      <c r="C629" s="32"/>
      <c r="D629" s="32"/>
      <c r="E629" s="31"/>
      <c r="F629" s="33" t="s">
        <v>13937</v>
      </c>
      <c r="G629" s="33"/>
      <c r="H629" s="33"/>
      <c r="I629" s="33"/>
      <c r="J629" s="34" t="s">
        <v>12696</v>
      </c>
      <c r="K629" s="34" t="s">
        <v>12697</v>
      </c>
      <c r="L629" s="34" t="s">
        <v>12744</v>
      </c>
      <c r="M629" s="35">
        <v>504611.54</v>
      </c>
      <c r="N629" s="35"/>
      <c r="O629" s="35"/>
    </row>
    <row r="630" spans="1:15" ht="48">
      <c r="A630" s="31" t="s">
        <v>13938</v>
      </c>
      <c r="B630" s="32">
        <v>623</v>
      </c>
      <c r="C630" s="32"/>
      <c r="D630" s="32"/>
      <c r="E630" s="31"/>
      <c r="F630" s="33" t="s">
        <v>13939</v>
      </c>
      <c r="G630" s="33"/>
      <c r="H630" s="33"/>
      <c r="I630" s="33"/>
      <c r="J630" s="34" t="s">
        <v>12696</v>
      </c>
      <c r="K630" s="34" t="s">
        <v>12697</v>
      </c>
      <c r="L630" s="34" t="s">
        <v>12744</v>
      </c>
      <c r="M630" s="35">
        <v>288786.78000000003</v>
      </c>
      <c r="N630" s="35"/>
      <c r="O630" s="35"/>
    </row>
    <row r="631" spans="1:15" ht="48">
      <c r="A631" s="31" t="s">
        <v>13940</v>
      </c>
      <c r="B631" s="32">
        <v>795</v>
      </c>
      <c r="C631" s="32"/>
      <c r="D631" s="32"/>
      <c r="E631" s="31"/>
      <c r="F631" s="33" t="s">
        <v>13941</v>
      </c>
      <c r="G631" s="33"/>
      <c r="H631" s="33"/>
      <c r="I631" s="33"/>
      <c r="J631" s="34" t="s">
        <v>12696</v>
      </c>
      <c r="K631" s="34" t="s">
        <v>12697</v>
      </c>
      <c r="L631" s="34" t="s">
        <v>12744</v>
      </c>
      <c r="M631" s="35">
        <v>374802.19</v>
      </c>
      <c r="N631" s="35"/>
      <c r="O631" s="35"/>
    </row>
    <row r="632" spans="1:15" ht="48">
      <c r="A632" s="31" t="s">
        <v>13942</v>
      </c>
      <c r="B632" s="32">
        <v>572</v>
      </c>
      <c r="C632" s="32"/>
      <c r="D632" s="32"/>
      <c r="E632" s="31"/>
      <c r="F632" s="33" t="s">
        <v>13943</v>
      </c>
      <c r="G632" s="33"/>
      <c r="H632" s="33"/>
      <c r="I632" s="33"/>
      <c r="J632" s="34" t="s">
        <v>12696</v>
      </c>
      <c r="K632" s="34" t="s">
        <v>12697</v>
      </c>
      <c r="L632" s="34" t="s">
        <v>12744</v>
      </c>
      <c r="M632" s="35">
        <v>245613.56</v>
      </c>
      <c r="N632" s="35"/>
      <c r="O632" s="35"/>
    </row>
    <row r="633" spans="1:15" ht="48">
      <c r="A633" s="31" t="s">
        <v>13944</v>
      </c>
      <c r="B633" s="32">
        <v>656</v>
      </c>
      <c r="C633" s="32"/>
      <c r="D633" s="32"/>
      <c r="E633" s="31"/>
      <c r="F633" s="33" t="s">
        <v>13945</v>
      </c>
      <c r="G633" s="33"/>
      <c r="H633" s="33"/>
      <c r="I633" s="33"/>
      <c r="J633" s="34" t="s">
        <v>12696</v>
      </c>
      <c r="K633" s="34" t="s">
        <v>12697</v>
      </c>
      <c r="L633" s="34" t="s">
        <v>12744</v>
      </c>
      <c r="M633" s="35">
        <v>304418.19</v>
      </c>
      <c r="N633" s="35"/>
      <c r="O633" s="35"/>
    </row>
    <row r="634" spans="1:15" ht="48">
      <c r="A634" s="31" t="s">
        <v>13946</v>
      </c>
      <c r="B634" s="32">
        <v>506</v>
      </c>
      <c r="C634" s="32"/>
      <c r="D634" s="32"/>
      <c r="E634" s="31"/>
      <c r="F634" s="33" t="s">
        <v>13947</v>
      </c>
      <c r="G634" s="33"/>
      <c r="H634" s="33"/>
      <c r="I634" s="33"/>
      <c r="J634" s="34" t="s">
        <v>12696</v>
      </c>
      <c r="K634" s="34" t="s">
        <v>12697</v>
      </c>
      <c r="L634" s="34" t="s">
        <v>12744</v>
      </c>
      <c r="M634" s="35">
        <v>223140.94</v>
      </c>
      <c r="N634" s="35"/>
      <c r="O634" s="35"/>
    </row>
    <row r="635" spans="1:15" ht="48">
      <c r="A635" s="31" t="s">
        <v>13948</v>
      </c>
      <c r="B635" s="32">
        <v>740</v>
      </c>
      <c r="C635" s="32"/>
      <c r="D635" s="32"/>
      <c r="E635" s="31"/>
      <c r="F635" s="33" t="s">
        <v>13949</v>
      </c>
      <c r="G635" s="33"/>
      <c r="H635" s="33"/>
      <c r="I635" s="33"/>
      <c r="J635" s="34" t="s">
        <v>12696</v>
      </c>
      <c r="K635" s="34" t="s">
        <v>12697</v>
      </c>
      <c r="L635" s="34" t="s">
        <v>12744</v>
      </c>
      <c r="M635" s="35">
        <v>336529.8</v>
      </c>
      <c r="N635" s="35"/>
      <c r="O635" s="35"/>
    </row>
    <row r="636" spans="1:15" ht="48">
      <c r="A636" s="31" t="s">
        <v>13950</v>
      </c>
      <c r="B636" s="32">
        <v>551</v>
      </c>
      <c r="C636" s="32"/>
      <c r="D636" s="32"/>
      <c r="E636" s="31"/>
      <c r="F636" s="33" t="s">
        <v>13951</v>
      </c>
      <c r="G636" s="33"/>
      <c r="H636" s="33"/>
      <c r="I636" s="33"/>
      <c r="J636" s="34" t="s">
        <v>12696</v>
      </c>
      <c r="K636" s="34" t="s">
        <v>12697</v>
      </c>
      <c r="L636" s="34" t="s">
        <v>12744</v>
      </c>
      <c r="M636" s="35">
        <v>235321.08</v>
      </c>
      <c r="N636" s="35"/>
      <c r="O636" s="35"/>
    </row>
    <row r="637" spans="1:15" ht="48">
      <c r="A637" s="31" t="s">
        <v>13952</v>
      </c>
      <c r="B637" s="32">
        <v>572</v>
      </c>
      <c r="C637" s="32"/>
      <c r="D637" s="32"/>
      <c r="E637" s="31"/>
      <c r="F637" s="33" t="s">
        <v>13953</v>
      </c>
      <c r="G637" s="33"/>
      <c r="H637" s="33"/>
      <c r="I637" s="33"/>
      <c r="J637" s="34" t="s">
        <v>12696</v>
      </c>
      <c r="K637" s="34" t="s">
        <v>12697</v>
      </c>
      <c r="L637" s="34" t="s">
        <v>12744</v>
      </c>
      <c r="M637" s="35">
        <v>260066.79</v>
      </c>
      <c r="N637" s="35"/>
      <c r="O637" s="35"/>
    </row>
    <row r="638" spans="1:15" ht="48">
      <c r="A638" s="31" t="s">
        <v>13954</v>
      </c>
      <c r="B638" s="32">
        <v>728</v>
      </c>
      <c r="C638" s="32"/>
      <c r="D638" s="32"/>
      <c r="E638" s="31"/>
      <c r="F638" s="33" t="s">
        <v>13955</v>
      </c>
      <c r="G638" s="33"/>
      <c r="H638" s="33"/>
      <c r="I638" s="33"/>
      <c r="J638" s="34" t="s">
        <v>12696</v>
      </c>
      <c r="K638" s="34" t="s">
        <v>12697</v>
      </c>
      <c r="L638" s="34" t="s">
        <v>12744</v>
      </c>
      <c r="M638" s="35">
        <v>358608.89</v>
      </c>
      <c r="N638" s="35"/>
      <c r="O638" s="35"/>
    </row>
    <row r="639" spans="1:15" ht="48">
      <c r="A639" s="31" t="s">
        <v>13956</v>
      </c>
      <c r="B639" s="32">
        <v>700</v>
      </c>
      <c r="C639" s="32"/>
      <c r="D639" s="32"/>
      <c r="E639" s="31"/>
      <c r="F639" s="33" t="s">
        <v>13957</v>
      </c>
      <c r="G639" s="33"/>
      <c r="H639" s="33"/>
      <c r="I639" s="33"/>
      <c r="J639" s="34" t="s">
        <v>12696</v>
      </c>
      <c r="K639" s="34" t="s">
        <v>12697</v>
      </c>
      <c r="L639" s="34" t="s">
        <v>12744</v>
      </c>
      <c r="M639" s="35">
        <v>297206</v>
      </c>
      <c r="N639" s="35"/>
      <c r="O639" s="35"/>
    </row>
    <row r="640" spans="1:15" ht="48">
      <c r="A640" s="31" t="s">
        <v>13958</v>
      </c>
      <c r="B640" s="32">
        <v>546</v>
      </c>
      <c r="C640" s="32"/>
      <c r="D640" s="32"/>
      <c r="E640" s="31"/>
      <c r="F640" s="33" t="s">
        <v>13959</v>
      </c>
      <c r="G640" s="33"/>
      <c r="H640" s="33"/>
      <c r="I640" s="33"/>
      <c r="J640" s="34" t="s">
        <v>12696</v>
      </c>
      <c r="K640" s="34" t="s">
        <v>12697</v>
      </c>
      <c r="L640" s="34" t="s">
        <v>12744</v>
      </c>
      <c r="M640" s="35">
        <v>234386.88</v>
      </c>
      <c r="N640" s="35"/>
      <c r="O640" s="35"/>
    </row>
    <row r="641" spans="1:15" ht="48">
      <c r="A641" s="31" t="s">
        <v>13960</v>
      </c>
      <c r="B641" s="32">
        <v>639</v>
      </c>
      <c r="C641" s="32"/>
      <c r="D641" s="32"/>
      <c r="E641" s="31"/>
      <c r="F641" s="33" t="s">
        <v>13961</v>
      </c>
      <c r="G641" s="33"/>
      <c r="H641" s="33"/>
      <c r="I641" s="33"/>
      <c r="J641" s="34" t="s">
        <v>12696</v>
      </c>
      <c r="K641" s="34" t="s">
        <v>12697</v>
      </c>
      <c r="L641" s="34" t="s">
        <v>12744</v>
      </c>
      <c r="M641" s="35">
        <v>292165.53999999998</v>
      </c>
      <c r="N641" s="35"/>
      <c r="O641" s="35"/>
    </row>
    <row r="642" spans="1:15" ht="48">
      <c r="A642" s="31" t="s">
        <v>13962</v>
      </c>
      <c r="B642" s="32">
        <v>600</v>
      </c>
      <c r="C642" s="32"/>
      <c r="D642" s="32"/>
      <c r="E642" s="31"/>
      <c r="F642" s="33" t="s">
        <v>13963</v>
      </c>
      <c r="G642" s="33"/>
      <c r="H642" s="33"/>
      <c r="I642" s="33"/>
      <c r="J642" s="34" t="s">
        <v>12696</v>
      </c>
      <c r="K642" s="34" t="s">
        <v>12697</v>
      </c>
      <c r="L642" s="34" t="s">
        <v>12744</v>
      </c>
      <c r="M642" s="35">
        <v>257568</v>
      </c>
      <c r="N642" s="35"/>
      <c r="O642" s="35"/>
    </row>
    <row r="643" spans="1:15" ht="48">
      <c r="A643" s="31" t="s">
        <v>6602</v>
      </c>
      <c r="B643" s="32">
        <v>800</v>
      </c>
      <c r="C643" s="32"/>
      <c r="D643" s="32"/>
      <c r="E643" s="31"/>
      <c r="F643" s="33" t="s">
        <v>13964</v>
      </c>
      <c r="G643" s="33"/>
      <c r="H643" s="33"/>
      <c r="I643" s="33"/>
      <c r="J643" s="34" t="s">
        <v>12696</v>
      </c>
      <c r="K643" s="34" t="s">
        <v>12697</v>
      </c>
      <c r="L643" s="34" t="s">
        <v>12744</v>
      </c>
      <c r="M643" s="35">
        <v>322208</v>
      </c>
      <c r="N643" s="35"/>
      <c r="O643" s="35"/>
    </row>
    <row r="644" spans="1:15" ht="48">
      <c r="A644" s="31" t="s">
        <v>6604</v>
      </c>
      <c r="B644" s="32">
        <v>640</v>
      </c>
      <c r="C644" s="32"/>
      <c r="D644" s="32"/>
      <c r="E644" s="31"/>
      <c r="F644" s="33" t="s">
        <v>13965</v>
      </c>
      <c r="G644" s="33"/>
      <c r="H644" s="33"/>
      <c r="I644" s="33"/>
      <c r="J644" s="34" t="s">
        <v>12696</v>
      </c>
      <c r="K644" s="34" t="s">
        <v>12697</v>
      </c>
      <c r="L644" s="34" t="s">
        <v>12744</v>
      </c>
      <c r="M644" s="35">
        <v>291101.88</v>
      </c>
      <c r="N644" s="35"/>
      <c r="O644" s="35"/>
    </row>
    <row r="645" spans="1:15" ht="48">
      <c r="A645" s="31" t="s">
        <v>13966</v>
      </c>
      <c r="B645" s="32">
        <v>600</v>
      </c>
      <c r="C645" s="32"/>
      <c r="D645" s="32"/>
      <c r="E645" s="31"/>
      <c r="F645" s="33" t="s">
        <v>13967</v>
      </c>
      <c r="G645" s="33"/>
      <c r="H645" s="33"/>
      <c r="I645" s="33"/>
      <c r="J645" s="34" t="s">
        <v>12696</v>
      </c>
      <c r="K645" s="34" t="s">
        <v>12697</v>
      </c>
      <c r="L645" s="34" t="s">
        <v>12744</v>
      </c>
      <c r="M645" s="35">
        <v>257568</v>
      </c>
      <c r="N645" s="35"/>
      <c r="O645" s="35"/>
    </row>
    <row r="646" spans="1:15" ht="48">
      <c r="A646" s="31" t="s">
        <v>13968</v>
      </c>
      <c r="B646" s="32">
        <v>600</v>
      </c>
      <c r="C646" s="32"/>
      <c r="D646" s="32"/>
      <c r="E646" s="31"/>
      <c r="F646" s="33" t="s">
        <v>13969</v>
      </c>
      <c r="G646" s="33"/>
      <c r="H646" s="33"/>
      <c r="I646" s="33"/>
      <c r="J646" s="34" t="s">
        <v>12696</v>
      </c>
      <c r="K646" s="34" t="s">
        <v>12697</v>
      </c>
      <c r="L646" s="34" t="s">
        <v>12744</v>
      </c>
      <c r="M646" s="35">
        <v>270252</v>
      </c>
      <c r="N646" s="35"/>
      <c r="O646" s="35"/>
    </row>
    <row r="647" spans="1:15" ht="48">
      <c r="A647" s="31" t="s">
        <v>13970</v>
      </c>
      <c r="B647" s="32">
        <v>490</v>
      </c>
      <c r="C647" s="32"/>
      <c r="D647" s="32"/>
      <c r="E647" s="31"/>
      <c r="F647" s="33" t="s">
        <v>13971</v>
      </c>
      <c r="G647" s="33"/>
      <c r="H647" s="33"/>
      <c r="I647" s="33"/>
      <c r="J647" s="34" t="s">
        <v>12696</v>
      </c>
      <c r="K647" s="34" t="s">
        <v>12697</v>
      </c>
      <c r="L647" s="34" t="s">
        <v>12744</v>
      </c>
      <c r="M647" s="35">
        <v>215389.43</v>
      </c>
      <c r="N647" s="35"/>
      <c r="O647" s="35"/>
    </row>
    <row r="648" spans="1:15" ht="48">
      <c r="A648" s="31" t="s">
        <v>13972</v>
      </c>
      <c r="B648" s="32">
        <v>784</v>
      </c>
      <c r="C648" s="32"/>
      <c r="D648" s="32"/>
      <c r="E648" s="31"/>
      <c r="F648" s="33" t="s">
        <v>13973</v>
      </c>
      <c r="G648" s="33"/>
      <c r="H648" s="33"/>
      <c r="I648" s="33"/>
      <c r="J648" s="34" t="s">
        <v>12696</v>
      </c>
      <c r="K648" s="34" t="s">
        <v>12697</v>
      </c>
      <c r="L648" s="34" t="s">
        <v>12744</v>
      </c>
      <c r="M648" s="35">
        <v>394894.12</v>
      </c>
      <c r="N648" s="35"/>
      <c r="O648" s="35"/>
    </row>
    <row r="649" spans="1:15" ht="48">
      <c r="A649" s="31" t="s">
        <v>13974</v>
      </c>
      <c r="B649" s="32">
        <v>967</v>
      </c>
      <c r="C649" s="32"/>
      <c r="D649" s="32"/>
      <c r="E649" s="31"/>
      <c r="F649" s="33" t="s">
        <v>13975</v>
      </c>
      <c r="G649" s="33"/>
      <c r="H649" s="33"/>
      <c r="I649" s="33"/>
      <c r="J649" s="34" t="s">
        <v>12696</v>
      </c>
      <c r="K649" s="34" t="s">
        <v>12697</v>
      </c>
      <c r="L649" s="34" t="s">
        <v>12744</v>
      </c>
      <c r="M649" s="35">
        <v>455881.27</v>
      </c>
      <c r="N649" s="35"/>
      <c r="O649" s="35"/>
    </row>
    <row r="650" spans="1:15" ht="48">
      <c r="A650" s="31" t="s">
        <v>13976</v>
      </c>
      <c r="B650" s="32">
        <v>451</v>
      </c>
      <c r="C650" s="32"/>
      <c r="D650" s="32"/>
      <c r="E650" s="31"/>
      <c r="F650" s="33" t="s">
        <v>13977</v>
      </c>
      <c r="G650" s="33"/>
      <c r="H650" s="33"/>
      <c r="I650" s="33"/>
      <c r="J650" s="34" t="s">
        <v>12696</v>
      </c>
      <c r="K650" s="34" t="s">
        <v>12697</v>
      </c>
      <c r="L650" s="34" t="s">
        <v>12744</v>
      </c>
      <c r="M650" s="35">
        <v>193045.72</v>
      </c>
      <c r="N650" s="35"/>
      <c r="O650" s="35"/>
    </row>
    <row r="651" spans="1:15" ht="48">
      <c r="A651" s="31" t="s">
        <v>13978</v>
      </c>
      <c r="B651" s="32">
        <v>747</v>
      </c>
      <c r="C651" s="32"/>
      <c r="D651" s="32"/>
      <c r="E651" s="31"/>
      <c r="F651" s="33" t="s">
        <v>13979</v>
      </c>
      <c r="G651" s="33"/>
      <c r="H651" s="33"/>
      <c r="I651" s="33"/>
      <c r="J651" s="34" t="s">
        <v>12696</v>
      </c>
      <c r="K651" s="34" t="s">
        <v>12697</v>
      </c>
      <c r="L651" s="34" t="s">
        <v>12744</v>
      </c>
      <c r="M651" s="35">
        <v>333685.03999999998</v>
      </c>
      <c r="N651" s="35"/>
      <c r="O651" s="35"/>
    </row>
    <row r="652" spans="1:15" ht="48">
      <c r="A652" s="31" t="s">
        <v>13980</v>
      </c>
      <c r="B652" s="32">
        <v>570</v>
      </c>
      <c r="C652" s="32"/>
      <c r="D652" s="32"/>
      <c r="E652" s="31"/>
      <c r="F652" s="33" t="s">
        <v>13981</v>
      </c>
      <c r="G652" s="33"/>
      <c r="H652" s="33"/>
      <c r="I652" s="33"/>
      <c r="J652" s="34" t="s">
        <v>12696</v>
      </c>
      <c r="K652" s="34" t="s">
        <v>12697</v>
      </c>
      <c r="L652" s="34" t="s">
        <v>12744</v>
      </c>
      <c r="M652" s="35">
        <v>244689.6</v>
      </c>
      <c r="N652" s="35"/>
      <c r="O652" s="35"/>
    </row>
    <row r="653" spans="1:15" ht="48">
      <c r="A653" s="31" t="s">
        <v>13982</v>
      </c>
      <c r="B653" s="32">
        <v>677</v>
      </c>
      <c r="C653" s="32"/>
      <c r="D653" s="32"/>
      <c r="E653" s="31"/>
      <c r="F653" s="33" t="s">
        <v>13983</v>
      </c>
      <c r="G653" s="33"/>
      <c r="H653" s="33"/>
      <c r="I653" s="33"/>
      <c r="J653" s="34" t="s">
        <v>12696</v>
      </c>
      <c r="K653" s="34" t="s">
        <v>12697</v>
      </c>
      <c r="L653" s="34" t="s">
        <v>12744</v>
      </c>
      <c r="M653" s="35">
        <v>341086.14</v>
      </c>
      <c r="N653" s="35"/>
      <c r="O653" s="35"/>
    </row>
    <row r="654" spans="1:15" ht="48">
      <c r="A654" s="31" t="s">
        <v>13984</v>
      </c>
      <c r="B654" s="32">
        <v>680</v>
      </c>
      <c r="C654" s="32"/>
      <c r="D654" s="32"/>
      <c r="E654" s="31"/>
      <c r="F654" s="33" t="s">
        <v>13985</v>
      </c>
      <c r="G654" s="33"/>
      <c r="H654" s="33"/>
      <c r="I654" s="33"/>
      <c r="J654" s="34" t="s">
        <v>12696</v>
      </c>
      <c r="K654" s="34" t="s">
        <v>12697</v>
      </c>
      <c r="L654" s="34" t="s">
        <v>12744</v>
      </c>
      <c r="M654" s="35">
        <v>291511.26</v>
      </c>
      <c r="N654" s="35"/>
      <c r="O654" s="35"/>
    </row>
    <row r="655" spans="1:15" ht="48">
      <c r="A655" s="31" t="s">
        <v>13986</v>
      </c>
      <c r="B655" s="32">
        <v>605</v>
      </c>
      <c r="C655" s="32"/>
      <c r="D655" s="32"/>
      <c r="E655" s="31"/>
      <c r="F655" s="33" t="s">
        <v>13987</v>
      </c>
      <c r="G655" s="33"/>
      <c r="H655" s="33"/>
      <c r="I655" s="33"/>
      <c r="J655" s="34" t="s">
        <v>12696</v>
      </c>
      <c r="K655" s="34" t="s">
        <v>12697</v>
      </c>
      <c r="L655" s="34" t="s">
        <v>12744</v>
      </c>
      <c r="M655" s="35">
        <v>298003.09999999998</v>
      </c>
      <c r="N655" s="35"/>
      <c r="O655" s="35"/>
    </row>
    <row r="656" spans="1:15" ht="48">
      <c r="A656" s="31" t="s">
        <v>13988</v>
      </c>
      <c r="B656" s="32">
        <v>600</v>
      </c>
      <c r="C656" s="32"/>
      <c r="D656" s="32"/>
      <c r="E656" s="31"/>
      <c r="F656" s="33" t="s">
        <v>13989</v>
      </c>
      <c r="G656" s="33"/>
      <c r="H656" s="33"/>
      <c r="I656" s="33"/>
      <c r="J656" s="34" t="s">
        <v>12696</v>
      </c>
      <c r="K656" s="34" t="s">
        <v>12697</v>
      </c>
      <c r="L656" s="34" t="s">
        <v>12744</v>
      </c>
      <c r="M656" s="35">
        <v>244824</v>
      </c>
      <c r="N656" s="35"/>
      <c r="O656" s="35"/>
    </row>
    <row r="657" spans="1:15" ht="48">
      <c r="A657" s="31" t="s">
        <v>13990</v>
      </c>
      <c r="B657" s="32">
        <v>600</v>
      </c>
      <c r="C657" s="32"/>
      <c r="D657" s="32"/>
      <c r="E657" s="31"/>
      <c r="F657" s="33" t="s">
        <v>13991</v>
      </c>
      <c r="G657" s="33"/>
      <c r="H657" s="33"/>
      <c r="I657" s="33"/>
      <c r="J657" s="34" t="s">
        <v>12696</v>
      </c>
      <c r="K657" s="34" t="s">
        <v>12697</v>
      </c>
      <c r="L657" s="34" t="s">
        <v>12744</v>
      </c>
      <c r="M657" s="35">
        <v>270252</v>
      </c>
      <c r="N657" s="35"/>
      <c r="O657" s="35"/>
    </row>
    <row r="658" spans="1:15" ht="48">
      <c r="A658" s="31" t="s">
        <v>13992</v>
      </c>
      <c r="B658" s="32">
        <v>398</v>
      </c>
      <c r="C658" s="32"/>
      <c r="D658" s="32"/>
      <c r="E658" s="31"/>
      <c r="F658" s="33" t="s">
        <v>13993</v>
      </c>
      <c r="G658" s="33"/>
      <c r="H658" s="33"/>
      <c r="I658" s="33"/>
      <c r="J658" s="34" t="s">
        <v>12696</v>
      </c>
      <c r="K658" s="34" t="s">
        <v>12824</v>
      </c>
      <c r="L658" s="34" t="s">
        <v>12744</v>
      </c>
      <c r="M658" s="35">
        <v>143881.60999999999</v>
      </c>
      <c r="N658" s="35"/>
      <c r="O658" s="35"/>
    </row>
    <row r="659" spans="1:15" ht="48">
      <c r="A659" s="31" t="s">
        <v>13994</v>
      </c>
      <c r="B659" s="32">
        <v>750</v>
      </c>
      <c r="C659" s="32"/>
      <c r="D659" s="32"/>
      <c r="E659" s="31"/>
      <c r="F659" s="33" t="s">
        <v>13995</v>
      </c>
      <c r="G659" s="33"/>
      <c r="H659" s="33"/>
      <c r="I659" s="33"/>
      <c r="J659" s="34" t="s">
        <v>12696</v>
      </c>
      <c r="K659" s="34" t="s">
        <v>12697</v>
      </c>
      <c r="L659" s="34" t="s">
        <v>12744</v>
      </c>
      <c r="M659" s="35">
        <v>288202.5</v>
      </c>
      <c r="N659" s="35"/>
      <c r="O659" s="35"/>
    </row>
    <row r="660" spans="1:15" ht="48">
      <c r="A660" s="31" t="s">
        <v>13996</v>
      </c>
      <c r="B660" s="32">
        <v>927</v>
      </c>
      <c r="C660" s="32"/>
      <c r="D660" s="32"/>
      <c r="E660" s="31"/>
      <c r="F660" s="33" t="s">
        <v>13997</v>
      </c>
      <c r="G660" s="33"/>
      <c r="H660" s="33"/>
      <c r="I660" s="33"/>
      <c r="J660" s="34" t="s">
        <v>12696</v>
      </c>
      <c r="K660" s="34" t="s">
        <v>12697</v>
      </c>
      <c r="L660" s="34" t="s">
        <v>12744</v>
      </c>
      <c r="M660" s="35">
        <v>402429.65</v>
      </c>
      <c r="N660" s="35"/>
      <c r="O660" s="35"/>
    </row>
    <row r="661" spans="1:15" ht="48">
      <c r="A661" s="31" t="s">
        <v>13998</v>
      </c>
      <c r="B661" s="32">
        <v>609</v>
      </c>
      <c r="C661" s="32"/>
      <c r="D661" s="32"/>
      <c r="E661" s="31"/>
      <c r="F661" s="33" t="s">
        <v>13999</v>
      </c>
      <c r="G661" s="33"/>
      <c r="H661" s="33"/>
      <c r="I661" s="33"/>
      <c r="J661" s="34" t="s">
        <v>12696</v>
      </c>
      <c r="K661" s="34" t="s">
        <v>12697</v>
      </c>
      <c r="L661" s="34" t="s">
        <v>12744</v>
      </c>
      <c r="M661" s="35">
        <v>300269.65999999997</v>
      </c>
      <c r="N661" s="35"/>
      <c r="O661" s="35"/>
    </row>
    <row r="662" spans="1:15" ht="48">
      <c r="A662" s="31" t="s">
        <v>14000</v>
      </c>
      <c r="B662" s="32">
        <v>240</v>
      </c>
      <c r="C662" s="32"/>
      <c r="D662" s="32"/>
      <c r="E662" s="31"/>
      <c r="F662" s="33" t="s">
        <v>14001</v>
      </c>
      <c r="G662" s="33"/>
      <c r="H662" s="33"/>
      <c r="I662" s="33"/>
      <c r="J662" s="34" t="s">
        <v>12696</v>
      </c>
      <c r="K662" s="34" t="s">
        <v>12697</v>
      </c>
      <c r="L662" s="34" t="s">
        <v>12744</v>
      </c>
      <c r="M662" s="35">
        <v>103851.41</v>
      </c>
      <c r="N662" s="35"/>
      <c r="O662" s="35"/>
    </row>
    <row r="663" spans="1:15" ht="48">
      <c r="A663" s="31" t="s">
        <v>14002</v>
      </c>
      <c r="B663" s="32">
        <v>607</v>
      </c>
      <c r="C663" s="32"/>
      <c r="D663" s="32"/>
      <c r="E663" s="31"/>
      <c r="F663" s="33" t="s">
        <v>14003</v>
      </c>
      <c r="G663" s="33"/>
      <c r="H663" s="33"/>
      <c r="I663" s="33"/>
      <c r="J663" s="34" t="s">
        <v>12696</v>
      </c>
      <c r="K663" s="34" t="s">
        <v>12697</v>
      </c>
      <c r="L663" s="34" t="s">
        <v>12744</v>
      </c>
      <c r="M663" s="35">
        <v>299087.11</v>
      </c>
      <c r="N663" s="35"/>
      <c r="O663" s="35"/>
    </row>
    <row r="664" spans="1:15" ht="48">
      <c r="A664" s="31" t="s">
        <v>14004</v>
      </c>
      <c r="B664" s="32">
        <v>960</v>
      </c>
      <c r="C664" s="32"/>
      <c r="D664" s="32"/>
      <c r="E664" s="31"/>
      <c r="F664" s="33" t="s">
        <v>14005</v>
      </c>
      <c r="G664" s="33"/>
      <c r="H664" s="33"/>
      <c r="I664" s="33"/>
      <c r="J664" s="34" t="s">
        <v>12696</v>
      </c>
      <c r="K664" s="34" t="s">
        <v>12697</v>
      </c>
      <c r="L664" s="34" t="s">
        <v>12744</v>
      </c>
      <c r="M664" s="35">
        <v>394886.40000000002</v>
      </c>
      <c r="N664" s="35"/>
      <c r="O664" s="35"/>
    </row>
    <row r="665" spans="1:15" ht="48">
      <c r="A665" s="31" t="s">
        <v>14006</v>
      </c>
      <c r="B665" s="32">
        <v>908</v>
      </c>
      <c r="C665" s="32"/>
      <c r="D665" s="32"/>
      <c r="E665" s="31"/>
      <c r="F665" s="33" t="s">
        <v>14007</v>
      </c>
      <c r="G665" s="33"/>
      <c r="H665" s="33"/>
      <c r="I665" s="33"/>
      <c r="J665" s="34" t="s">
        <v>12696</v>
      </c>
      <c r="K665" s="34" t="s">
        <v>12697</v>
      </c>
      <c r="L665" s="34" t="s">
        <v>12744</v>
      </c>
      <c r="M665" s="35">
        <v>447152.48</v>
      </c>
      <c r="N665" s="35"/>
      <c r="O665" s="35"/>
    </row>
    <row r="666" spans="1:15" ht="48">
      <c r="A666" s="31" t="s">
        <v>14008</v>
      </c>
      <c r="B666" s="32">
        <v>600</v>
      </c>
      <c r="C666" s="32"/>
      <c r="D666" s="32"/>
      <c r="E666" s="31"/>
      <c r="F666" s="33" t="s">
        <v>14009</v>
      </c>
      <c r="G666" s="33"/>
      <c r="H666" s="33"/>
      <c r="I666" s="33"/>
      <c r="J666" s="34" t="s">
        <v>12696</v>
      </c>
      <c r="K666" s="34" t="s">
        <v>12697</v>
      </c>
      <c r="L666" s="34" t="s">
        <v>12744</v>
      </c>
      <c r="M666" s="35">
        <v>295638</v>
      </c>
      <c r="N666" s="35"/>
      <c r="O666" s="35"/>
    </row>
    <row r="667" spans="1:15" ht="48">
      <c r="A667" s="31" t="s">
        <v>14010</v>
      </c>
      <c r="B667" s="32">
        <v>626</v>
      </c>
      <c r="C667" s="32"/>
      <c r="D667" s="32"/>
      <c r="E667" s="31"/>
      <c r="F667" s="33" t="s">
        <v>14011</v>
      </c>
      <c r="G667" s="33"/>
      <c r="H667" s="33"/>
      <c r="I667" s="33"/>
      <c r="J667" s="34" t="s">
        <v>12696</v>
      </c>
      <c r="K667" s="34" t="s">
        <v>12697</v>
      </c>
      <c r="L667" s="34" t="s">
        <v>12744</v>
      </c>
      <c r="M667" s="35">
        <v>312009.53000000003</v>
      </c>
      <c r="N667" s="35"/>
      <c r="O667" s="35"/>
    </row>
    <row r="668" spans="1:15" ht="48">
      <c r="A668" s="31" t="s">
        <v>14012</v>
      </c>
      <c r="B668" s="32">
        <v>800</v>
      </c>
      <c r="C668" s="32"/>
      <c r="D668" s="32"/>
      <c r="E668" s="31"/>
      <c r="F668" s="33" t="s">
        <v>14013</v>
      </c>
      <c r="G668" s="33"/>
      <c r="H668" s="33"/>
      <c r="I668" s="33"/>
      <c r="J668" s="34" t="s">
        <v>12696</v>
      </c>
      <c r="K668" s="34" t="s">
        <v>12697</v>
      </c>
      <c r="L668" s="34" t="s">
        <v>12744</v>
      </c>
      <c r="M668" s="35">
        <v>325088</v>
      </c>
      <c r="N668" s="35"/>
      <c r="O668" s="35"/>
    </row>
    <row r="669" spans="1:15" ht="48">
      <c r="A669" s="31" t="s">
        <v>14014</v>
      </c>
      <c r="B669" s="32">
        <v>700</v>
      </c>
      <c r="C669" s="32"/>
      <c r="D669" s="32"/>
      <c r="E669" s="31"/>
      <c r="F669" s="33" t="s">
        <v>14015</v>
      </c>
      <c r="G669" s="33"/>
      <c r="H669" s="33"/>
      <c r="I669" s="33"/>
      <c r="J669" s="34" t="s">
        <v>12696</v>
      </c>
      <c r="K669" s="34" t="s">
        <v>12697</v>
      </c>
      <c r="L669" s="34" t="s">
        <v>12744</v>
      </c>
      <c r="M669" s="35">
        <v>330020.14</v>
      </c>
      <c r="N669" s="35"/>
      <c r="O669" s="35"/>
    </row>
    <row r="670" spans="1:15" ht="48">
      <c r="A670" s="31" t="s">
        <v>14016</v>
      </c>
      <c r="B670" s="32">
        <v>605</v>
      </c>
      <c r="C670" s="32"/>
      <c r="D670" s="32"/>
      <c r="E670" s="31"/>
      <c r="F670" s="33" t="s">
        <v>14017</v>
      </c>
      <c r="G670" s="33"/>
      <c r="H670" s="33"/>
      <c r="I670" s="33"/>
      <c r="J670" s="34" t="s">
        <v>12696</v>
      </c>
      <c r="K670" s="34" t="s">
        <v>12697</v>
      </c>
      <c r="L670" s="34" t="s">
        <v>12744</v>
      </c>
      <c r="M670" s="35">
        <v>263003.33</v>
      </c>
      <c r="N670" s="35"/>
      <c r="O670" s="35"/>
    </row>
    <row r="671" spans="1:15" ht="48">
      <c r="A671" s="31" t="s">
        <v>14018</v>
      </c>
      <c r="B671" s="32">
        <v>704</v>
      </c>
      <c r="C671" s="32"/>
      <c r="D671" s="32"/>
      <c r="E671" s="31"/>
      <c r="F671" s="33" t="s">
        <v>14019</v>
      </c>
      <c r="G671" s="33"/>
      <c r="H671" s="33"/>
      <c r="I671" s="33"/>
      <c r="J671" s="34" t="s">
        <v>12696</v>
      </c>
      <c r="K671" s="34" t="s">
        <v>12697</v>
      </c>
      <c r="L671" s="34" t="s">
        <v>12744</v>
      </c>
      <c r="M671" s="35">
        <v>326728.90000000002</v>
      </c>
      <c r="N671" s="35"/>
      <c r="O671" s="35"/>
    </row>
    <row r="672" spans="1:15" ht="48">
      <c r="A672" s="31" t="s">
        <v>14020</v>
      </c>
      <c r="B672" s="43">
        <v>1200</v>
      </c>
      <c r="C672" s="32"/>
      <c r="D672" s="32"/>
      <c r="E672" s="31"/>
      <c r="F672" s="33" t="s">
        <v>14021</v>
      </c>
      <c r="G672" s="33"/>
      <c r="H672" s="33"/>
      <c r="I672" s="33"/>
      <c r="J672" s="34" t="s">
        <v>12696</v>
      </c>
      <c r="K672" s="34" t="s">
        <v>12697</v>
      </c>
      <c r="L672" s="34" t="s">
        <v>12744</v>
      </c>
      <c r="M672" s="35">
        <v>540504</v>
      </c>
      <c r="N672" s="35"/>
      <c r="O672" s="35"/>
    </row>
    <row r="673" spans="1:15" ht="48">
      <c r="A673" s="31" t="s">
        <v>14022</v>
      </c>
      <c r="B673" s="32">
        <v>450</v>
      </c>
      <c r="C673" s="32"/>
      <c r="D673" s="32"/>
      <c r="E673" s="31"/>
      <c r="F673" s="33" t="s">
        <v>14023</v>
      </c>
      <c r="G673" s="33"/>
      <c r="H673" s="33"/>
      <c r="I673" s="33"/>
      <c r="J673" s="34" t="s">
        <v>12696</v>
      </c>
      <c r="K673" s="34" t="s">
        <v>12697</v>
      </c>
      <c r="L673" s="34" t="s">
        <v>12744</v>
      </c>
      <c r="M673" s="35">
        <v>172525.5</v>
      </c>
      <c r="N673" s="35"/>
      <c r="O673" s="35"/>
    </row>
    <row r="674" spans="1:15" ht="48">
      <c r="A674" s="31" t="s">
        <v>14024</v>
      </c>
      <c r="B674" s="43">
        <v>1137</v>
      </c>
      <c r="C674" s="32"/>
      <c r="D674" s="32"/>
      <c r="E674" s="31"/>
      <c r="F674" s="33" t="s">
        <v>14025</v>
      </c>
      <c r="G674" s="33"/>
      <c r="H674" s="33"/>
      <c r="I674" s="33"/>
      <c r="J674" s="34" t="s">
        <v>12696</v>
      </c>
      <c r="K674" s="34" t="s">
        <v>12697</v>
      </c>
      <c r="L674" s="34" t="s">
        <v>12744</v>
      </c>
      <c r="M674" s="35">
        <v>566149.14</v>
      </c>
      <c r="N674" s="35"/>
      <c r="O674" s="35"/>
    </row>
    <row r="675" spans="1:15" ht="48">
      <c r="A675" s="31" t="s">
        <v>14026</v>
      </c>
      <c r="B675" s="32">
        <v>600</v>
      </c>
      <c r="C675" s="32"/>
      <c r="D675" s="32"/>
      <c r="E675" s="31"/>
      <c r="F675" s="33" t="s">
        <v>14027</v>
      </c>
      <c r="G675" s="33"/>
      <c r="H675" s="33"/>
      <c r="I675" s="33"/>
      <c r="J675" s="34" t="s">
        <v>12696</v>
      </c>
      <c r="K675" s="34" t="s">
        <v>12697</v>
      </c>
      <c r="L675" s="34" t="s">
        <v>12744</v>
      </c>
      <c r="M675" s="35">
        <v>257568</v>
      </c>
      <c r="N675" s="35"/>
      <c r="O675" s="35"/>
    </row>
    <row r="676" spans="1:15" ht="48">
      <c r="A676" s="31" t="s">
        <v>14028</v>
      </c>
      <c r="B676" s="32">
        <v>561</v>
      </c>
      <c r="C676" s="32"/>
      <c r="D676" s="32"/>
      <c r="E676" s="31"/>
      <c r="F676" s="33" t="s">
        <v>14029</v>
      </c>
      <c r="G676" s="33"/>
      <c r="H676" s="33"/>
      <c r="I676" s="33"/>
      <c r="J676" s="34" t="s">
        <v>12696</v>
      </c>
      <c r="K676" s="34" t="s">
        <v>12697</v>
      </c>
      <c r="L676" s="34" t="s">
        <v>12744</v>
      </c>
      <c r="M676" s="35">
        <v>260353.39</v>
      </c>
      <c r="N676" s="35"/>
      <c r="O676" s="35"/>
    </row>
    <row r="677" spans="1:15" ht="48">
      <c r="A677" s="31" t="s">
        <v>14030</v>
      </c>
      <c r="B677" s="32">
        <v>450</v>
      </c>
      <c r="C677" s="32"/>
      <c r="D677" s="32"/>
      <c r="E677" s="31"/>
      <c r="F677" s="33" t="s">
        <v>14031</v>
      </c>
      <c r="G677" s="33"/>
      <c r="H677" s="33"/>
      <c r="I677" s="33"/>
      <c r="J677" s="34" t="s">
        <v>12696</v>
      </c>
      <c r="K677" s="34" t="s">
        <v>12697</v>
      </c>
      <c r="L677" s="34" t="s">
        <v>12744</v>
      </c>
      <c r="M677" s="35">
        <v>172525.5</v>
      </c>
      <c r="N677" s="35"/>
      <c r="O677" s="35"/>
    </row>
    <row r="678" spans="1:15" ht="48">
      <c r="A678" s="31" t="s">
        <v>14032</v>
      </c>
      <c r="B678" s="32">
        <v>400</v>
      </c>
      <c r="C678" s="32"/>
      <c r="D678" s="32"/>
      <c r="E678" s="31"/>
      <c r="F678" s="33" t="s">
        <v>14033</v>
      </c>
      <c r="G678" s="33"/>
      <c r="H678" s="33"/>
      <c r="I678" s="33"/>
      <c r="J678" s="34" t="s">
        <v>12696</v>
      </c>
      <c r="K678" s="34" t="s">
        <v>12697</v>
      </c>
      <c r="L678" s="34" t="s">
        <v>12744</v>
      </c>
      <c r="M678" s="35">
        <v>182024</v>
      </c>
      <c r="N678" s="35"/>
      <c r="O678" s="35"/>
    </row>
    <row r="679" spans="1:15" ht="48">
      <c r="A679" s="31" t="s">
        <v>14034</v>
      </c>
      <c r="B679" s="32">
        <v>879</v>
      </c>
      <c r="C679" s="32"/>
      <c r="D679" s="32"/>
      <c r="E679" s="31"/>
      <c r="F679" s="33" t="s">
        <v>14035</v>
      </c>
      <c r="G679" s="33"/>
      <c r="H679" s="33"/>
      <c r="I679" s="33"/>
      <c r="J679" s="34" t="s">
        <v>12696</v>
      </c>
      <c r="K679" s="34" t="s">
        <v>12697</v>
      </c>
      <c r="L679" s="34" t="s">
        <v>12744</v>
      </c>
      <c r="M679" s="35">
        <v>375998.67</v>
      </c>
      <c r="N679" s="35"/>
      <c r="O679" s="35"/>
    </row>
    <row r="680" spans="1:15" ht="48">
      <c r="A680" s="31" t="s">
        <v>14036</v>
      </c>
      <c r="B680" s="32">
        <v>527</v>
      </c>
      <c r="C680" s="32"/>
      <c r="D680" s="32"/>
      <c r="E680" s="31"/>
      <c r="F680" s="33" t="s">
        <v>14037</v>
      </c>
      <c r="G680" s="33"/>
      <c r="H680" s="33"/>
      <c r="I680" s="33"/>
      <c r="J680" s="34" t="s">
        <v>12696</v>
      </c>
      <c r="K680" s="34" t="s">
        <v>12697</v>
      </c>
      <c r="L680" s="34" t="s">
        <v>12744</v>
      </c>
      <c r="M680" s="35">
        <v>225291.29</v>
      </c>
      <c r="N680" s="35"/>
      <c r="O680" s="35"/>
    </row>
    <row r="681" spans="1:15" ht="48">
      <c r="A681" s="31" t="s">
        <v>14038</v>
      </c>
      <c r="B681" s="32">
        <v>698</v>
      </c>
      <c r="C681" s="32"/>
      <c r="D681" s="32"/>
      <c r="E681" s="31"/>
      <c r="F681" s="33" t="s">
        <v>14039</v>
      </c>
      <c r="G681" s="33"/>
      <c r="H681" s="33"/>
      <c r="I681" s="33"/>
      <c r="J681" s="34" t="s">
        <v>12696</v>
      </c>
      <c r="K681" s="34" t="s">
        <v>12697</v>
      </c>
      <c r="L681" s="34" t="s">
        <v>12744</v>
      </c>
      <c r="M681" s="35">
        <v>329265.91999999998</v>
      </c>
      <c r="N681" s="35"/>
      <c r="O681" s="35"/>
    </row>
    <row r="682" spans="1:15" ht="48">
      <c r="A682" s="31" t="s">
        <v>14040</v>
      </c>
      <c r="B682" s="43">
        <v>1500</v>
      </c>
      <c r="C682" s="32"/>
      <c r="D682" s="32"/>
      <c r="E682" s="31"/>
      <c r="F682" s="33" t="s">
        <v>14041</v>
      </c>
      <c r="G682" s="33"/>
      <c r="H682" s="33"/>
      <c r="I682" s="33"/>
      <c r="J682" s="34" t="s">
        <v>12696</v>
      </c>
      <c r="K682" s="34" t="s">
        <v>12697</v>
      </c>
      <c r="L682" s="34" t="s">
        <v>12744</v>
      </c>
      <c r="M682" s="35">
        <v>658215</v>
      </c>
      <c r="N682" s="35"/>
      <c r="O682" s="35"/>
    </row>
    <row r="683" spans="1:15" ht="48">
      <c r="A683" s="31" t="s">
        <v>14042</v>
      </c>
      <c r="B683" s="32">
        <v>933</v>
      </c>
      <c r="C683" s="32"/>
      <c r="D683" s="32"/>
      <c r="E683" s="31"/>
      <c r="F683" s="33" t="s">
        <v>14043</v>
      </c>
      <c r="G683" s="33"/>
      <c r="H683" s="33"/>
      <c r="I683" s="33"/>
      <c r="J683" s="34" t="s">
        <v>12696</v>
      </c>
      <c r="K683" s="34" t="s">
        <v>12697</v>
      </c>
      <c r="L683" s="34" t="s">
        <v>12744</v>
      </c>
      <c r="M683" s="35">
        <v>424570.98</v>
      </c>
      <c r="N683" s="35"/>
      <c r="O683" s="35"/>
    </row>
    <row r="684" spans="1:15" ht="48">
      <c r="A684" s="31" t="s">
        <v>14044</v>
      </c>
      <c r="B684" s="43">
        <v>1205</v>
      </c>
      <c r="C684" s="32"/>
      <c r="D684" s="32"/>
      <c r="E684" s="31"/>
      <c r="F684" s="33" t="s">
        <v>14045</v>
      </c>
      <c r="G684" s="33"/>
      <c r="H684" s="33"/>
      <c r="I684" s="33"/>
      <c r="J684" s="34" t="s">
        <v>12696</v>
      </c>
      <c r="K684" s="34" t="s">
        <v>12697</v>
      </c>
      <c r="L684" s="34" t="s">
        <v>12744</v>
      </c>
      <c r="M684" s="35">
        <v>548165.28</v>
      </c>
      <c r="N684" s="35"/>
      <c r="O684" s="35"/>
    </row>
    <row r="685" spans="1:15" ht="48">
      <c r="A685" s="31" t="s">
        <v>14046</v>
      </c>
      <c r="B685" s="67">
        <v>352</v>
      </c>
      <c r="C685" s="68"/>
      <c r="D685" s="69"/>
      <c r="E685" s="31"/>
      <c r="F685" s="70" t="s">
        <v>14047</v>
      </c>
      <c r="G685" s="71"/>
      <c r="H685" s="71"/>
      <c r="I685" s="72"/>
      <c r="J685" s="34" t="s">
        <v>12696</v>
      </c>
      <c r="K685" s="34" t="s">
        <v>12824</v>
      </c>
      <c r="L685" s="34" t="s">
        <v>12744</v>
      </c>
      <c r="M685" s="73">
        <v>157847.35999999999</v>
      </c>
      <c r="N685" s="74"/>
      <c r="O685" s="75"/>
    </row>
    <row r="686" spans="1:15" ht="48">
      <c r="A686" s="31" t="s">
        <v>14048</v>
      </c>
      <c r="B686" s="67">
        <v>32</v>
      </c>
      <c r="C686" s="68"/>
      <c r="D686" s="69"/>
      <c r="E686" s="31"/>
      <c r="F686" s="70" t="s">
        <v>14049</v>
      </c>
      <c r="G686" s="71"/>
      <c r="H686" s="71"/>
      <c r="I686" s="72"/>
      <c r="J686" s="34" t="s">
        <v>12696</v>
      </c>
      <c r="K686" s="34" t="s">
        <v>12721</v>
      </c>
      <c r="L686" s="34" t="s">
        <v>12744</v>
      </c>
      <c r="M686" s="73">
        <v>8208.9599999999991</v>
      </c>
      <c r="N686" s="74"/>
      <c r="O686" s="75"/>
    </row>
    <row r="687" spans="1:15" ht="96">
      <c r="A687" s="31" t="s">
        <v>14050</v>
      </c>
      <c r="B687" s="67">
        <v>1167</v>
      </c>
      <c r="C687" s="68"/>
      <c r="D687" s="69"/>
      <c r="E687" s="31"/>
      <c r="F687" s="70" t="s">
        <v>14051</v>
      </c>
      <c r="G687" s="71"/>
      <c r="H687" s="71"/>
      <c r="I687" s="72"/>
      <c r="J687" s="34" t="s">
        <v>12696</v>
      </c>
      <c r="K687" s="34" t="s">
        <v>12886</v>
      </c>
      <c r="L687" s="34" t="s">
        <v>12840</v>
      </c>
      <c r="M687" s="73">
        <v>432711.93</v>
      </c>
      <c r="N687" s="74"/>
      <c r="O687" s="75"/>
    </row>
    <row r="688" spans="1:15" ht="48">
      <c r="A688" s="31" t="s">
        <v>14052</v>
      </c>
      <c r="B688" s="67">
        <v>542</v>
      </c>
      <c r="C688" s="68"/>
      <c r="D688" s="69"/>
      <c r="E688" s="31"/>
      <c r="F688" s="70" t="s">
        <v>14053</v>
      </c>
      <c r="G688" s="71"/>
      <c r="H688" s="71"/>
      <c r="I688" s="72"/>
      <c r="J688" s="34" t="s">
        <v>12696</v>
      </c>
      <c r="K688" s="34" t="s">
        <v>12697</v>
      </c>
      <c r="L688" s="34" t="s">
        <v>12840</v>
      </c>
      <c r="M688" s="73">
        <v>244127.64</v>
      </c>
      <c r="N688" s="74"/>
      <c r="O688" s="75"/>
    </row>
    <row r="689" spans="1:15" ht="48">
      <c r="A689" s="31" t="s">
        <v>14054</v>
      </c>
      <c r="B689" s="67">
        <v>464</v>
      </c>
      <c r="C689" s="68"/>
      <c r="D689" s="69"/>
      <c r="E689" s="31"/>
      <c r="F689" s="70" t="s">
        <v>14055</v>
      </c>
      <c r="G689" s="71"/>
      <c r="H689" s="71"/>
      <c r="I689" s="72"/>
      <c r="J689" s="34" t="s">
        <v>12696</v>
      </c>
      <c r="K689" s="34" t="s">
        <v>14056</v>
      </c>
      <c r="L689" s="34" t="s">
        <v>12840</v>
      </c>
      <c r="M689" s="73">
        <v>170561.76</v>
      </c>
      <c r="N689" s="74"/>
      <c r="O689" s="75"/>
    </row>
    <row r="690" spans="1:15" ht="84">
      <c r="A690" s="31" t="s">
        <v>14057</v>
      </c>
      <c r="B690" s="67">
        <v>1097</v>
      </c>
      <c r="C690" s="68"/>
      <c r="D690" s="69"/>
      <c r="E690" s="31"/>
      <c r="F690" s="70" t="s">
        <v>14058</v>
      </c>
      <c r="G690" s="71"/>
      <c r="H690" s="71"/>
      <c r="I690" s="72"/>
      <c r="J690" s="34" t="s">
        <v>12696</v>
      </c>
      <c r="K690" s="34" t="s">
        <v>12755</v>
      </c>
      <c r="L690" s="34" t="s">
        <v>12840</v>
      </c>
      <c r="M690" s="73">
        <v>466894.17</v>
      </c>
      <c r="N690" s="74"/>
      <c r="O690" s="75"/>
    </row>
    <row r="691" spans="1:15" ht="48">
      <c r="A691" s="31" t="s">
        <v>14059</v>
      </c>
      <c r="B691" s="67">
        <v>116</v>
      </c>
      <c r="C691" s="68"/>
      <c r="D691" s="69"/>
      <c r="E691" s="31"/>
      <c r="F691" s="70" t="s">
        <v>14060</v>
      </c>
      <c r="G691" s="71"/>
      <c r="H691" s="71"/>
      <c r="I691" s="72"/>
      <c r="J691" s="34" t="s">
        <v>12696</v>
      </c>
      <c r="K691" s="34" t="s">
        <v>12824</v>
      </c>
      <c r="L691" s="34" t="s">
        <v>12744</v>
      </c>
      <c r="M691" s="73">
        <v>48204.959999999999</v>
      </c>
      <c r="N691" s="74"/>
      <c r="O691" s="75"/>
    </row>
    <row r="692" spans="1:15" ht="48">
      <c r="A692" s="31" t="s">
        <v>14061</v>
      </c>
      <c r="B692" s="32">
        <v>606</v>
      </c>
      <c r="C692" s="32"/>
      <c r="D692" s="32"/>
      <c r="E692" s="31"/>
      <c r="F692" s="33" t="s">
        <v>14062</v>
      </c>
      <c r="G692" s="33"/>
      <c r="H692" s="33"/>
      <c r="I692" s="33"/>
      <c r="J692" s="34" t="s">
        <v>12696</v>
      </c>
      <c r="K692" s="34" t="s">
        <v>12697</v>
      </c>
      <c r="L692" s="34" t="s">
        <v>12744</v>
      </c>
      <c r="M692" s="35">
        <v>281087.03999999998</v>
      </c>
      <c r="N692" s="35"/>
      <c r="O692" s="35"/>
    </row>
    <row r="693" spans="1:15" ht="132">
      <c r="A693" s="31" t="s">
        <v>14063</v>
      </c>
      <c r="B693" s="32">
        <v>40</v>
      </c>
      <c r="C693" s="32"/>
      <c r="D693" s="32"/>
      <c r="E693" s="31"/>
      <c r="F693" s="33" t="s">
        <v>14064</v>
      </c>
      <c r="G693" s="33"/>
      <c r="H693" s="33"/>
      <c r="I693" s="33"/>
      <c r="J693" s="34" t="s">
        <v>12696</v>
      </c>
      <c r="K693" s="40" t="s">
        <v>14065</v>
      </c>
      <c r="L693" s="34" t="s">
        <v>12744</v>
      </c>
      <c r="M693" s="35">
        <v>11318</v>
      </c>
      <c r="N693" s="35"/>
      <c r="O693" s="35"/>
    </row>
    <row r="694" spans="1:15" ht="48">
      <c r="A694" s="31" t="s">
        <v>14066</v>
      </c>
      <c r="B694" s="76">
        <v>94860</v>
      </c>
      <c r="C694" s="68"/>
      <c r="D694" s="69"/>
      <c r="E694" s="31"/>
      <c r="F694" s="70" t="s">
        <v>14067</v>
      </c>
      <c r="G694" s="71"/>
      <c r="H694" s="71"/>
      <c r="I694" s="72"/>
      <c r="J694" s="34" t="s">
        <v>12696</v>
      </c>
      <c r="K694" s="77" t="s">
        <v>14068</v>
      </c>
      <c r="L694" s="46" t="s">
        <v>12722</v>
      </c>
      <c r="M694" s="73">
        <v>94686406.200000003</v>
      </c>
      <c r="N694" s="74"/>
      <c r="O694" s="75"/>
    </row>
    <row r="695" spans="1:15" ht="48">
      <c r="A695" s="31" t="s">
        <v>14069</v>
      </c>
      <c r="B695" s="76">
        <v>108753</v>
      </c>
      <c r="C695" s="68"/>
      <c r="D695" s="69"/>
      <c r="E695" s="31"/>
      <c r="F695" s="70" t="s">
        <v>14070</v>
      </c>
      <c r="G695" s="71"/>
      <c r="H695" s="71"/>
      <c r="I695" s="72"/>
      <c r="J695" s="34" t="s">
        <v>12696</v>
      </c>
      <c r="K695" s="45" t="s">
        <v>14068</v>
      </c>
      <c r="L695" s="46" t="s">
        <v>12722</v>
      </c>
      <c r="M695" s="73">
        <v>117868676.45999999</v>
      </c>
      <c r="N695" s="74"/>
      <c r="O695" s="75"/>
    </row>
    <row r="696" spans="1:15" ht="48">
      <c r="A696" s="31" t="s">
        <v>14071</v>
      </c>
      <c r="B696" s="76">
        <v>26689</v>
      </c>
      <c r="C696" s="68"/>
      <c r="D696" s="69"/>
      <c r="E696" s="31"/>
      <c r="F696" s="70" t="s">
        <v>14072</v>
      </c>
      <c r="G696" s="71"/>
      <c r="H696" s="71"/>
      <c r="I696" s="72"/>
      <c r="J696" s="34" t="s">
        <v>12696</v>
      </c>
      <c r="K696" s="45" t="s">
        <v>14068</v>
      </c>
      <c r="L696" s="46" t="s">
        <v>12722</v>
      </c>
      <c r="M696" s="73">
        <v>28926071.98</v>
      </c>
      <c r="N696" s="74"/>
      <c r="O696" s="75"/>
    </row>
    <row r="697" spans="1:15" ht="48">
      <c r="A697" s="31" t="s">
        <v>14073</v>
      </c>
      <c r="B697" s="67" t="s">
        <v>12722</v>
      </c>
      <c r="C697" s="68"/>
      <c r="D697" s="69"/>
      <c r="E697" s="31"/>
      <c r="F697" s="70" t="s">
        <v>14074</v>
      </c>
      <c r="G697" s="71"/>
      <c r="H697" s="71"/>
      <c r="I697" s="72"/>
      <c r="J697" s="34" t="s">
        <v>12696</v>
      </c>
      <c r="K697" s="78" t="s">
        <v>14068</v>
      </c>
      <c r="L697" s="46" t="s">
        <v>12722</v>
      </c>
      <c r="M697" s="73" t="s">
        <v>12722</v>
      </c>
      <c r="N697" s="74"/>
      <c r="O697" s="75"/>
    </row>
    <row r="698" spans="1:15" ht="36">
      <c r="A698" s="31" t="s">
        <v>14075</v>
      </c>
      <c r="B698" s="32">
        <v>177</v>
      </c>
      <c r="C698" s="32"/>
      <c r="D698" s="32"/>
      <c r="E698" s="31"/>
      <c r="F698" s="33" t="s">
        <v>14076</v>
      </c>
      <c r="G698" s="33"/>
      <c r="H698" s="33"/>
      <c r="I698" s="33"/>
      <c r="J698" s="34" t="s">
        <v>12696</v>
      </c>
      <c r="K698" s="47" t="s">
        <v>12812</v>
      </c>
      <c r="L698" s="34" t="s">
        <v>12825</v>
      </c>
      <c r="M698" s="35">
        <v>86744.16</v>
      </c>
      <c r="N698" s="35"/>
      <c r="O698" s="35"/>
    </row>
    <row r="699" spans="1:15" ht="48">
      <c r="A699" s="31" t="s">
        <v>14077</v>
      </c>
      <c r="B699" s="67">
        <v>558</v>
      </c>
      <c r="C699" s="68"/>
      <c r="D699" s="69"/>
      <c r="E699" s="31"/>
      <c r="F699" s="70" t="s">
        <v>14078</v>
      </c>
      <c r="G699" s="71"/>
      <c r="H699" s="71"/>
      <c r="I699" s="72"/>
      <c r="J699" s="34" t="s">
        <v>12696</v>
      </c>
      <c r="K699" s="34" t="s">
        <v>12697</v>
      </c>
      <c r="L699" s="34" t="s">
        <v>12744</v>
      </c>
      <c r="M699" s="73">
        <v>242665.27</v>
      </c>
      <c r="N699" s="74"/>
      <c r="O699" s="75"/>
    </row>
    <row r="700" spans="1:15" ht="48">
      <c r="A700" s="31" t="s">
        <v>14079</v>
      </c>
      <c r="B700" s="32">
        <v>534</v>
      </c>
      <c r="C700" s="32"/>
      <c r="D700" s="32"/>
      <c r="E700" s="31"/>
      <c r="F700" s="33" t="s">
        <v>14080</v>
      </c>
      <c r="G700" s="33"/>
      <c r="H700" s="33"/>
      <c r="I700" s="33"/>
      <c r="J700" s="34" t="s">
        <v>12696</v>
      </c>
      <c r="K700" s="34" t="s">
        <v>12697</v>
      </c>
      <c r="L700" s="34" t="s">
        <v>12744</v>
      </c>
      <c r="M700" s="35">
        <v>280879.65000000002</v>
      </c>
      <c r="N700" s="35"/>
      <c r="O700" s="35"/>
    </row>
    <row r="701" spans="1:15" ht="48">
      <c r="A701" s="31" t="s">
        <v>14081</v>
      </c>
      <c r="B701" s="67">
        <v>604</v>
      </c>
      <c r="C701" s="68"/>
      <c r="D701" s="69"/>
      <c r="E701" s="31"/>
      <c r="F701" s="70" t="s">
        <v>14082</v>
      </c>
      <c r="G701" s="71"/>
      <c r="H701" s="71"/>
      <c r="I701" s="72"/>
      <c r="J701" s="34" t="s">
        <v>12696</v>
      </c>
      <c r="K701" s="34" t="s">
        <v>12697</v>
      </c>
      <c r="L701" s="34" t="s">
        <v>12744</v>
      </c>
      <c r="M701" s="73">
        <v>259106.84</v>
      </c>
      <c r="N701" s="74"/>
      <c r="O701" s="75"/>
    </row>
    <row r="702" spans="1:15" ht="48">
      <c r="A702" s="31" t="s">
        <v>14083</v>
      </c>
      <c r="B702" s="67">
        <v>1084</v>
      </c>
      <c r="C702" s="68"/>
      <c r="D702" s="69"/>
      <c r="E702" s="31"/>
      <c r="F702" s="70" t="s">
        <v>14084</v>
      </c>
      <c r="G702" s="71"/>
      <c r="H702" s="71"/>
      <c r="I702" s="72"/>
      <c r="J702" s="34" t="s">
        <v>12696</v>
      </c>
      <c r="K702" s="34" t="s">
        <v>12697</v>
      </c>
      <c r="L702" s="34" t="s">
        <v>12744</v>
      </c>
      <c r="M702" s="73">
        <v>471605.67</v>
      </c>
      <c r="N702" s="74"/>
      <c r="O702" s="75"/>
    </row>
    <row r="703" spans="1:15" ht="48">
      <c r="A703" s="31" t="s">
        <v>14085</v>
      </c>
      <c r="B703" s="67">
        <v>670</v>
      </c>
      <c r="C703" s="68"/>
      <c r="D703" s="69"/>
      <c r="E703" s="79"/>
      <c r="F703" s="70" t="s">
        <v>14086</v>
      </c>
      <c r="G703" s="71"/>
      <c r="H703" s="71"/>
      <c r="I703" s="72"/>
      <c r="J703" s="34" t="s">
        <v>12696</v>
      </c>
      <c r="K703" s="34" t="s">
        <v>12697</v>
      </c>
      <c r="L703" s="34" t="s">
        <v>12744</v>
      </c>
      <c r="M703" s="73">
        <v>333424.39</v>
      </c>
      <c r="N703" s="74"/>
      <c r="O703" s="75"/>
    </row>
    <row r="704" spans="1:15" ht="48">
      <c r="A704" s="31" t="s">
        <v>14087</v>
      </c>
      <c r="B704" s="67">
        <v>612</v>
      </c>
      <c r="C704" s="68"/>
      <c r="D704" s="80"/>
      <c r="E704" s="81"/>
      <c r="F704" s="70" t="s">
        <v>14088</v>
      </c>
      <c r="G704" s="71"/>
      <c r="H704" s="71"/>
      <c r="I704" s="72"/>
      <c r="J704" s="34" t="s">
        <v>12696</v>
      </c>
      <c r="K704" s="34" t="s">
        <v>12697</v>
      </c>
      <c r="L704" s="34" t="s">
        <v>12744</v>
      </c>
      <c r="M704" s="73">
        <v>288490.68</v>
      </c>
      <c r="N704" s="74"/>
      <c r="O704" s="75"/>
    </row>
    <row r="705" spans="1:15" ht="48">
      <c r="A705" s="31" t="s">
        <v>14089</v>
      </c>
      <c r="B705" s="82">
        <v>1440</v>
      </c>
      <c r="C705" s="83"/>
      <c r="D705" s="84"/>
      <c r="E705" s="81"/>
      <c r="F705" s="85" t="s">
        <v>14090</v>
      </c>
      <c r="G705" s="86"/>
      <c r="H705" s="86"/>
      <c r="I705" s="87"/>
      <c r="J705" s="42" t="s">
        <v>12696</v>
      </c>
      <c r="K705" s="42" t="s">
        <v>12824</v>
      </c>
      <c r="L705" s="42" t="s">
        <v>12744</v>
      </c>
      <c r="M705" s="88">
        <v>612835.19999999995</v>
      </c>
      <c r="N705" s="89"/>
      <c r="O705" s="90"/>
    </row>
    <row r="706" spans="1:15" ht="48">
      <c r="A706" s="31" t="s">
        <v>14091</v>
      </c>
      <c r="B706" s="91">
        <v>679</v>
      </c>
      <c r="C706" s="92"/>
      <c r="D706" s="93"/>
      <c r="E706" s="94"/>
      <c r="F706" s="85" t="s">
        <v>14092</v>
      </c>
      <c r="G706" s="86"/>
      <c r="H706" s="86"/>
      <c r="I706" s="87"/>
      <c r="J706" s="42" t="s">
        <v>12696</v>
      </c>
      <c r="K706" s="95" t="s">
        <v>12697</v>
      </c>
      <c r="L706" s="42" t="s">
        <v>12744</v>
      </c>
      <c r="M706" s="96">
        <v>288289.82</v>
      </c>
      <c r="N706" s="97"/>
      <c r="O706" s="98"/>
    </row>
    <row r="707" spans="1:15" ht="48">
      <c r="A707" s="31" t="s">
        <v>14093</v>
      </c>
      <c r="B707" s="91">
        <v>603</v>
      </c>
      <c r="C707" s="92"/>
      <c r="D707" s="93"/>
      <c r="E707" s="94"/>
      <c r="F707" s="99" t="s">
        <v>14094</v>
      </c>
      <c r="G707" s="100"/>
      <c r="H707" s="100"/>
      <c r="I707" s="101"/>
      <c r="J707" s="102" t="s">
        <v>12696</v>
      </c>
      <c r="K707" s="95" t="s">
        <v>12697</v>
      </c>
      <c r="L707" s="103" t="s">
        <v>12744</v>
      </c>
      <c r="M707" s="96">
        <v>217803.6</v>
      </c>
      <c r="N707" s="97"/>
      <c r="O707" s="98"/>
    </row>
    <row r="708" spans="1:15" ht="84">
      <c r="A708" s="104" t="s">
        <v>14095</v>
      </c>
      <c r="B708" s="105">
        <v>1297</v>
      </c>
      <c r="C708" s="106"/>
      <c r="D708" s="107"/>
      <c r="E708" s="107"/>
      <c r="F708" s="108" t="s">
        <v>14096</v>
      </c>
      <c r="G708" s="109"/>
      <c r="H708" s="109"/>
      <c r="I708" s="110"/>
      <c r="J708" s="111" t="s">
        <v>12696</v>
      </c>
      <c r="K708" s="112" t="s">
        <v>12755</v>
      </c>
      <c r="L708" s="113" t="s">
        <v>12744</v>
      </c>
      <c r="M708" s="114">
        <v>482652.61</v>
      </c>
      <c r="N708" s="115"/>
      <c r="O708" s="116"/>
    </row>
    <row r="709" spans="1:15" ht="48">
      <c r="A709" s="31" t="s">
        <v>14097</v>
      </c>
      <c r="B709" s="92">
        <v>423</v>
      </c>
      <c r="C709" s="117"/>
      <c r="D709" s="94"/>
      <c r="E709" s="94"/>
      <c r="F709" s="118" t="s">
        <v>14098</v>
      </c>
      <c r="G709" s="119"/>
      <c r="H709" s="119"/>
      <c r="I709" s="120"/>
      <c r="J709" s="111" t="s">
        <v>12696</v>
      </c>
      <c r="K709" s="95" t="s">
        <v>12697</v>
      </c>
      <c r="L709" s="121" t="s">
        <v>12744</v>
      </c>
      <c r="M709" s="122">
        <v>183845.41</v>
      </c>
      <c r="N709" s="97"/>
      <c r="O709" s="98"/>
    </row>
    <row r="710" spans="1:15" ht="48">
      <c r="A710" s="31" t="s">
        <v>14099</v>
      </c>
      <c r="B710" s="92">
        <v>472</v>
      </c>
      <c r="C710" s="117"/>
      <c r="D710" s="94"/>
      <c r="E710" s="94"/>
      <c r="F710" s="118" t="s">
        <v>14100</v>
      </c>
      <c r="G710" s="119"/>
      <c r="H710" s="119"/>
      <c r="I710" s="120"/>
      <c r="J710" s="121" t="s">
        <v>12696</v>
      </c>
      <c r="K710" s="95" t="s">
        <v>12697</v>
      </c>
      <c r="L710" s="121" t="s">
        <v>12744</v>
      </c>
      <c r="M710" s="122">
        <v>208367.78</v>
      </c>
      <c r="N710" s="97"/>
      <c r="O710" s="98"/>
    </row>
    <row r="711" spans="1:15" ht="48">
      <c r="A711" s="31" t="s">
        <v>14101</v>
      </c>
      <c r="B711" s="92">
        <v>706</v>
      </c>
      <c r="C711" s="117"/>
      <c r="D711" s="94"/>
      <c r="E711" s="94"/>
      <c r="F711" s="118" t="s">
        <v>14102</v>
      </c>
      <c r="G711" s="119"/>
      <c r="H711" s="119"/>
      <c r="I711" s="120"/>
      <c r="J711" s="121" t="s">
        <v>12696</v>
      </c>
      <c r="K711" s="95" t="s">
        <v>12697</v>
      </c>
      <c r="L711" s="121" t="s">
        <v>12744</v>
      </c>
      <c r="M711" s="122">
        <v>333037.03999999998</v>
      </c>
      <c r="N711" s="97"/>
      <c r="O711" s="98"/>
    </row>
    <row r="712" spans="1:15" ht="48">
      <c r="A712" s="31" t="s">
        <v>14103</v>
      </c>
      <c r="B712" s="123">
        <v>44126</v>
      </c>
      <c r="C712" s="117"/>
      <c r="D712" s="94"/>
      <c r="E712" s="94"/>
      <c r="F712" s="118" t="s">
        <v>14104</v>
      </c>
      <c r="G712" s="119"/>
      <c r="H712" s="119"/>
      <c r="I712" s="120"/>
      <c r="J712" s="121" t="s">
        <v>12696</v>
      </c>
      <c r="K712" s="124" t="s">
        <v>14105</v>
      </c>
      <c r="L712" s="121" t="s">
        <v>12744</v>
      </c>
      <c r="M712" s="122">
        <v>44054074.619999997</v>
      </c>
      <c r="N712" s="97"/>
      <c r="O712" s="98"/>
    </row>
  </sheetData>
  <mergeCells count="2128">
    <mergeCell ref="B712:C712"/>
    <mergeCell ref="F712:I712"/>
    <mergeCell ref="M712:O712"/>
    <mergeCell ref="B710:C710"/>
    <mergeCell ref="F710:I710"/>
    <mergeCell ref="M710:O710"/>
    <mergeCell ref="B711:C711"/>
    <mergeCell ref="F711:I711"/>
    <mergeCell ref="M711:O711"/>
    <mergeCell ref="B708:C708"/>
    <mergeCell ref="F708:I708"/>
    <mergeCell ref="M708:O708"/>
    <mergeCell ref="B709:C709"/>
    <mergeCell ref="F709:I709"/>
    <mergeCell ref="M709:O709"/>
    <mergeCell ref="B706:C706"/>
    <mergeCell ref="F706:I706"/>
    <mergeCell ref="M706:O706"/>
    <mergeCell ref="B707:C707"/>
    <mergeCell ref="F707:I707"/>
    <mergeCell ref="M707:O707"/>
    <mergeCell ref="B704:C704"/>
    <mergeCell ref="F704:I704"/>
    <mergeCell ref="M704:O704"/>
    <mergeCell ref="B705:C705"/>
    <mergeCell ref="F705:I705"/>
    <mergeCell ref="M705:O705"/>
    <mergeCell ref="B702:D702"/>
    <mergeCell ref="F702:I702"/>
    <mergeCell ref="M702:O702"/>
    <mergeCell ref="B703:D703"/>
    <mergeCell ref="F703:I703"/>
    <mergeCell ref="M703:O703"/>
    <mergeCell ref="B700:D700"/>
    <mergeCell ref="F700:I700"/>
    <mergeCell ref="M700:O700"/>
    <mergeCell ref="B701:D701"/>
    <mergeCell ref="F701:I701"/>
    <mergeCell ref="M701:O701"/>
    <mergeCell ref="B698:D698"/>
    <mergeCell ref="F698:I698"/>
    <mergeCell ref="M698:O698"/>
    <mergeCell ref="B699:D699"/>
    <mergeCell ref="F699:I699"/>
    <mergeCell ref="M699:O699"/>
    <mergeCell ref="B696:D696"/>
    <mergeCell ref="F696:I696"/>
    <mergeCell ref="M696:O696"/>
    <mergeCell ref="B697:D697"/>
    <mergeCell ref="F697:I697"/>
    <mergeCell ref="M697:O697"/>
    <mergeCell ref="B694:D694"/>
    <mergeCell ref="F694:I694"/>
    <mergeCell ref="M694:O694"/>
    <mergeCell ref="B695:D695"/>
    <mergeCell ref="F695:I695"/>
    <mergeCell ref="M695:O695"/>
    <mergeCell ref="B692:D692"/>
    <mergeCell ref="F692:I692"/>
    <mergeCell ref="M692:O692"/>
    <mergeCell ref="B693:D693"/>
    <mergeCell ref="F693:I693"/>
    <mergeCell ref="M693:O693"/>
    <mergeCell ref="B690:D690"/>
    <mergeCell ref="F690:I690"/>
    <mergeCell ref="M690:O690"/>
    <mergeCell ref="B691:D691"/>
    <mergeCell ref="F691:I691"/>
    <mergeCell ref="M691:O691"/>
    <mergeCell ref="B688:D688"/>
    <mergeCell ref="F688:I688"/>
    <mergeCell ref="M688:O688"/>
    <mergeCell ref="B689:D689"/>
    <mergeCell ref="F689:I689"/>
    <mergeCell ref="M689:O689"/>
    <mergeCell ref="B686:D686"/>
    <mergeCell ref="F686:I686"/>
    <mergeCell ref="M686:O686"/>
    <mergeCell ref="B687:D687"/>
    <mergeCell ref="F687:I687"/>
    <mergeCell ref="M687:O687"/>
    <mergeCell ref="B684:D684"/>
    <mergeCell ref="F684:I684"/>
    <mergeCell ref="M684:O684"/>
    <mergeCell ref="B685:D685"/>
    <mergeCell ref="F685:I685"/>
    <mergeCell ref="M685:O685"/>
    <mergeCell ref="B682:D682"/>
    <mergeCell ref="F682:I682"/>
    <mergeCell ref="M682:O682"/>
    <mergeCell ref="B683:D683"/>
    <mergeCell ref="F683:I683"/>
    <mergeCell ref="M683:O683"/>
    <mergeCell ref="B680:D680"/>
    <mergeCell ref="F680:I680"/>
    <mergeCell ref="M680:O680"/>
    <mergeCell ref="B681:D681"/>
    <mergeCell ref="F681:I681"/>
    <mergeCell ref="M681:O681"/>
    <mergeCell ref="B678:D678"/>
    <mergeCell ref="F678:I678"/>
    <mergeCell ref="M678:O678"/>
    <mergeCell ref="B679:D679"/>
    <mergeCell ref="F679:I679"/>
    <mergeCell ref="M679:O679"/>
    <mergeCell ref="B676:D676"/>
    <mergeCell ref="F676:I676"/>
    <mergeCell ref="M676:O676"/>
    <mergeCell ref="B677:D677"/>
    <mergeCell ref="F677:I677"/>
    <mergeCell ref="M677:O677"/>
    <mergeCell ref="B674:D674"/>
    <mergeCell ref="F674:I674"/>
    <mergeCell ref="M674:O674"/>
    <mergeCell ref="B675:D675"/>
    <mergeCell ref="F675:I675"/>
    <mergeCell ref="M675:O675"/>
    <mergeCell ref="B672:D672"/>
    <mergeCell ref="F672:I672"/>
    <mergeCell ref="M672:O672"/>
    <mergeCell ref="B673:D673"/>
    <mergeCell ref="F673:I673"/>
    <mergeCell ref="M673:O673"/>
    <mergeCell ref="B670:D670"/>
    <mergeCell ref="F670:I670"/>
    <mergeCell ref="M670:O670"/>
    <mergeCell ref="B671:D671"/>
    <mergeCell ref="F671:I671"/>
    <mergeCell ref="M671:O671"/>
    <mergeCell ref="B668:D668"/>
    <mergeCell ref="F668:I668"/>
    <mergeCell ref="M668:O668"/>
    <mergeCell ref="B669:D669"/>
    <mergeCell ref="F669:I669"/>
    <mergeCell ref="M669:O669"/>
    <mergeCell ref="B666:D666"/>
    <mergeCell ref="F666:I666"/>
    <mergeCell ref="M666:O666"/>
    <mergeCell ref="B667:D667"/>
    <mergeCell ref="F667:I667"/>
    <mergeCell ref="M667:O667"/>
    <mergeCell ref="B664:D664"/>
    <mergeCell ref="F664:I664"/>
    <mergeCell ref="M664:O664"/>
    <mergeCell ref="B665:D665"/>
    <mergeCell ref="F665:I665"/>
    <mergeCell ref="M665:O665"/>
    <mergeCell ref="B662:D662"/>
    <mergeCell ref="F662:I662"/>
    <mergeCell ref="M662:O662"/>
    <mergeCell ref="B663:D663"/>
    <mergeCell ref="F663:I663"/>
    <mergeCell ref="M663:O663"/>
    <mergeCell ref="B660:D660"/>
    <mergeCell ref="F660:I660"/>
    <mergeCell ref="M660:O660"/>
    <mergeCell ref="B661:D661"/>
    <mergeCell ref="F661:I661"/>
    <mergeCell ref="M661:O661"/>
    <mergeCell ref="B658:D658"/>
    <mergeCell ref="F658:I658"/>
    <mergeCell ref="M658:O658"/>
    <mergeCell ref="B659:D659"/>
    <mergeCell ref="F659:I659"/>
    <mergeCell ref="M659:O659"/>
    <mergeCell ref="B656:D656"/>
    <mergeCell ref="F656:I656"/>
    <mergeCell ref="M656:O656"/>
    <mergeCell ref="B657:D657"/>
    <mergeCell ref="F657:I657"/>
    <mergeCell ref="M657:O657"/>
    <mergeCell ref="B654:D654"/>
    <mergeCell ref="F654:I654"/>
    <mergeCell ref="M654:O654"/>
    <mergeCell ref="B655:D655"/>
    <mergeCell ref="F655:I655"/>
    <mergeCell ref="M655:O655"/>
    <mergeCell ref="B652:D652"/>
    <mergeCell ref="F652:I652"/>
    <mergeCell ref="M652:O652"/>
    <mergeCell ref="B653:D653"/>
    <mergeCell ref="F653:I653"/>
    <mergeCell ref="M653:O653"/>
    <mergeCell ref="B650:D650"/>
    <mergeCell ref="F650:I650"/>
    <mergeCell ref="M650:O650"/>
    <mergeCell ref="B651:D651"/>
    <mergeCell ref="F651:I651"/>
    <mergeCell ref="M651:O651"/>
    <mergeCell ref="B648:D648"/>
    <mergeCell ref="F648:I648"/>
    <mergeCell ref="M648:O648"/>
    <mergeCell ref="B649:D649"/>
    <mergeCell ref="F649:I649"/>
    <mergeCell ref="M649:O649"/>
    <mergeCell ref="B646:D646"/>
    <mergeCell ref="F646:I646"/>
    <mergeCell ref="M646:O646"/>
    <mergeCell ref="B647:D647"/>
    <mergeCell ref="F647:I647"/>
    <mergeCell ref="M647:O647"/>
    <mergeCell ref="B644:D644"/>
    <mergeCell ref="F644:I644"/>
    <mergeCell ref="M644:O644"/>
    <mergeCell ref="B645:D645"/>
    <mergeCell ref="F645:I645"/>
    <mergeCell ref="M645:O645"/>
    <mergeCell ref="B642:D642"/>
    <mergeCell ref="F642:I642"/>
    <mergeCell ref="M642:O642"/>
    <mergeCell ref="B643:D643"/>
    <mergeCell ref="F643:I643"/>
    <mergeCell ref="M643:O643"/>
    <mergeCell ref="B640:D640"/>
    <mergeCell ref="F640:I640"/>
    <mergeCell ref="M640:O640"/>
    <mergeCell ref="B641:D641"/>
    <mergeCell ref="F641:I641"/>
    <mergeCell ref="M641:O641"/>
    <mergeCell ref="B638:D638"/>
    <mergeCell ref="F638:I638"/>
    <mergeCell ref="M638:O638"/>
    <mergeCell ref="B639:D639"/>
    <mergeCell ref="F639:I639"/>
    <mergeCell ref="M639:O639"/>
    <mergeCell ref="B636:D636"/>
    <mergeCell ref="F636:I636"/>
    <mergeCell ref="M636:O636"/>
    <mergeCell ref="B637:D637"/>
    <mergeCell ref="F637:I637"/>
    <mergeCell ref="M637:O637"/>
    <mergeCell ref="B634:D634"/>
    <mergeCell ref="F634:I634"/>
    <mergeCell ref="M634:O634"/>
    <mergeCell ref="B635:D635"/>
    <mergeCell ref="F635:I635"/>
    <mergeCell ref="M635:O635"/>
    <mergeCell ref="B632:D632"/>
    <mergeCell ref="F632:I632"/>
    <mergeCell ref="M632:O632"/>
    <mergeCell ref="B633:D633"/>
    <mergeCell ref="F633:I633"/>
    <mergeCell ref="M633:O633"/>
    <mergeCell ref="B630:D630"/>
    <mergeCell ref="F630:I630"/>
    <mergeCell ref="M630:O630"/>
    <mergeCell ref="B631:D631"/>
    <mergeCell ref="F631:I631"/>
    <mergeCell ref="M631:O631"/>
    <mergeCell ref="B628:D628"/>
    <mergeCell ref="F628:I628"/>
    <mergeCell ref="M628:O628"/>
    <mergeCell ref="B629:D629"/>
    <mergeCell ref="F629:I629"/>
    <mergeCell ref="M629:O629"/>
    <mergeCell ref="B626:D626"/>
    <mergeCell ref="F626:I626"/>
    <mergeCell ref="M626:O626"/>
    <mergeCell ref="B627:D627"/>
    <mergeCell ref="F627:I627"/>
    <mergeCell ref="M627:O627"/>
    <mergeCell ref="B624:D624"/>
    <mergeCell ref="F624:I624"/>
    <mergeCell ref="M624:O624"/>
    <mergeCell ref="B625:D625"/>
    <mergeCell ref="F625:I625"/>
    <mergeCell ref="M625:O625"/>
    <mergeCell ref="B622:D622"/>
    <mergeCell ref="F622:I622"/>
    <mergeCell ref="M622:O622"/>
    <mergeCell ref="B623:D623"/>
    <mergeCell ref="F623:I623"/>
    <mergeCell ref="M623:O623"/>
    <mergeCell ref="B620:D620"/>
    <mergeCell ref="F620:I620"/>
    <mergeCell ref="M620:O620"/>
    <mergeCell ref="B621:D621"/>
    <mergeCell ref="F621:I621"/>
    <mergeCell ref="M621:O621"/>
    <mergeCell ref="B618:D618"/>
    <mergeCell ref="F618:I618"/>
    <mergeCell ref="M618:O618"/>
    <mergeCell ref="B619:D619"/>
    <mergeCell ref="F619:I619"/>
    <mergeCell ref="M619:O619"/>
    <mergeCell ref="B616:D616"/>
    <mergeCell ref="F616:I616"/>
    <mergeCell ref="M616:O616"/>
    <mergeCell ref="B617:D617"/>
    <mergeCell ref="F617:I617"/>
    <mergeCell ref="M617:O617"/>
    <mergeCell ref="B614:D614"/>
    <mergeCell ref="F614:I614"/>
    <mergeCell ref="M614:O614"/>
    <mergeCell ref="B615:D615"/>
    <mergeCell ref="F615:I615"/>
    <mergeCell ref="M615:O615"/>
    <mergeCell ref="B612:D612"/>
    <mergeCell ref="F612:I612"/>
    <mergeCell ref="M612:O612"/>
    <mergeCell ref="B613:D613"/>
    <mergeCell ref="F613:I613"/>
    <mergeCell ref="M613:O613"/>
    <mergeCell ref="B610:D610"/>
    <mergeCell ref="F610:I610"/>
    <mergeCell ref="M610:O610"/>
    <mergeCell ref="B611:D611"/>
    <mergeCell ref="F611:I611"/>
    <mergeCell ref="M611:O611"/>
    <mergeCell ref="B608:D608"/>
    <mergeCell ref="F608:I608"/>
    <mergeCell ref="M608:O608"/>
    <mergeCell ref="B609:D609"/>
    <mergeCell ref="F609:I609"/>
    <mergeCell ref="M609:O609"/>
    <mergeCell ref="B606:E606"/>
    <mergeCell ref="F606:I606"/>
    <mergeCell ref="M606:O606"/>
    <mergeCell ref="B607:D607"/>
    <mergeCell ref="F607:I607"/>
    <mergeCell ref="M607:O607"/>
    <mergeCell ref="B604:E604"/>
    <mergeCell ref="F604:I604"/>
    <mergeCell ref="M604:O604"/>
    <mergeCell ref="B605:E605"/>
    <mergeCell ref="F605:I605"/>
    <mergeCell ref="M605:O605"/>
    <mergeCell ref="B602:D602"/>
    <mergeCell ref="F602:I602"/>
    <mergeCell ref="M602:O602"/>
    <mergeCell ref="B603:E603"/>
    <mergeCell ref="F603:I603"/>
    <mergeCell ref="M603:O603"/>
    <mergeCell ref="B600:E600"/>
    <mergeCell ref="F600:I600"/>
    <mergeCell ref="M600:O600"/>
    <mergeCell ref="B601:E601"/>
    <mergeCell ref="F601:I601"/>
    <mergeCell ref="M601:O601"/>
    <mergeCell ref="B598:E598"/>
    <mergeCell ref="F598:I598"/>
    <mergeCell ref="M598:O598"/>
    <mergeCell ref="B599:E599"/>
    <mergeCell ref="F599:I599"/>
    <mergeCell ref="M599:O599"/>
    <mergeCell ref="B596:E596"/>
    <mergeCell ref="F596:I596"/>
    <mergeCell ref="M596:O596"/>
    <mergeCell ref="B597:E597"/>
    <mergeCell ref="F597:I597"/>
    <mergeCell ref="M597:O597"/>
    <mergeCell ref="B594:E594"/>
    <mergeCell ref="F594:I594"/>
    <mergeCell ref="M594:O594"/>
    <mergeCell ref="B595:E595"/>
    <mergeCell ref="F595:I595"/>
    <mergeCell ref="M595:O595"/>
    <mergeCell ref="B592:E592"/>
    <mergeCell ref="F592:I592"/>
    <mergeCell ref="M592:O592"/>
    <mergeCell ref="B593:E593"/>
    <mergeCell ref="F593:I593"/>
    <mergeCell ref="M593:O593"/>
    <mergeCell ref="B590:E590"/>
    <mergeCell ref="F590:I590"/>
    <mergeCell ref="M590:O590"/>
    <mergeCell ref="B591:E591"/>
    <mergeCell ref="F591:I591"/>
    <mergeCell ref="M591:O591"/>
    <mergeCell ref="B588:E588"/>
    <mergeCell ref="F588:I588"/>
    <mergeCell ref="M588:O588"/>
    <mergeCell ref="B589:E589"/>
    <mergeCell ref="F589:I589"/>
    <mergeCell ref="M589:O589"/>
    <mergeCell ref="B586:E586"/>
    <mergeCell ref="F586:I586"/>
    <mergeCell ref="M586:O586"/>
    <mergeCell ref="B587:E587"/>
    <mergeCell ref="F587:I587"/>
    <mergeCell ref="M587:O587"/>
    <mergeCell ref="B584:E584"/>
    <mergeCell ref="F584:I584"/>
    <mergeCell ref="M584:O584"/>
    <mergeCell ref="B585:E585"/>
    <mergeCell ref="F585:I585"/>
    <mergeCell ref="M585:O585"/>
    <mergeCell ref="B582:E582"/>
    <mergeCell ref="F582:I582"/>
    <mergeCell ref="M582:O582"/>
    <mergeCell ref="B583:E583"/>
    <mergeCell ref="F583:I583"/>
    <mergeCell ref="M583:O583"/>
    <mergeCell ref="B580:E580"/>
    <mergeCell ref="F580:I580"/>
    <mergeCell ref="M580:O580"/>
    <mergeCell ref="B581:E581"/>
    <mergeCell ref="F581:I581"/>
    <mergeCell ref="M581:O581"/>
    <mergeCell ref="B578:E578"/>
    <mergeCell ref="F578:I578"/>
    <mergeCell ref="M578:O578"/>
    <mergeCell ref="B579:E579"/>
    <mergeCell ref="F579:I579"/>
    <mergeCell ref="M579:O579"/>
    <mergeCell ref="B576:E576"/>
    <mergeCell ref="F576:I576"/>
    <mergeCell ref="M576:O576"/>
    <mergeCell ref="B577:E577"/>
    <mergeCell ref="F577:I577"/>
    <mergeCell ref="M577:O577"/>
    <mergeCell ref="B574:E574"/>
    <mergeCell ref="F574:I574"/>
    <mergeCell ref="M574:O574"/>
    <mergeCell ref="B575:E575"/>
    <mergeCell ref="F575:I575"/>
    <mergeCell ref="M575:O575"/>
    <mergeCell ref="B572:E572"/>
    <mergeCell ref="F572:I572"/>
    <mergeCell ref="M572:O572"/>
    <mergeCell ref="B573:E573"/>
    <mergeCell ref="F573:I573"/>
    <mergeCell ref="M573:O573"/>
    <mergeCell ref="B570:E570"/>
    <mergeCell ref="F570:I570"/>
    <mergeCell ref="M570:O570"/>
    <mergeCell ref="B571:E571"/>
    <mergeCell ref="F571:I571"/>
    <mergeCell ref="M571:O571"/>
    <mergeCell ref="B568:E568"/>
    <mergeCell ref="F568:I568"/>
    <mergeCell ref="M568:O568"/>
    <mergeCell ref="B569:E569"/>
    <mergeCell ref="F569:I569"/>
    <mergeCell ref="M569:O569"/>
    <mergeCell ref="B566:E566"/>
    <mergeCell ref="F566:I566"/>
    <mergeCell ref="M566:O566"/>
    <mergeCell ref="B567:E567"/>
    <mergeCell ref="F567:I567"/>
    <mergeCell ref="M567:O567"/>
    <mergeCell ref="B564:E564"/>
    <mergeCell ref="F564:I564"/>
    <mergeCell ref="M564:O564"/>
    <mergeCell ref="B565:E565"/>
    <mergeCell ref="F565:I565"/>
    <mergeCell ref="M565:O565"/>
    <mergeCell ref="B562:E562"/>
    <mergeCell ref="F562:I562"/>
    <mergeCell ref="M562:O562"/>
    <mergeCell ref="B563:E563"/>
    <mergeCell ref="F563:I563"/>
    <mergeCell ref="M563:O563"/>
    <mergeCell ref="B560:E560"/>
    <mergeCell ref="F560:I560"/>
    <mergeCell ref="M560:O560"/>
    <mergeCell ref="B561:E561"/>
    <mergeCell ref="F561:I561"/>
    <mergeCell ref="M561:O561"/>
    <mergeCell ref="B558:E558"/>
    <mergeCell ref="F558:I558"/>
    <mergeCell ref="M558:O558"/>
    <mergeCell ref="B559:E559"/>
    <mergeCell ref="F559:I559"/>
    <mergeCell ref="M559:O559"/>
    <mergeCell ref="B556:E556"/>
    <mergeCell ref="F556:I556"/>
    <mergeCell ref="M556:O556"/>
    <mergeCell ref="B557:E557"/>
    <mergeCell ref="F557:I557"/>
    <mergeCell ref="M557:O557"/>
    <mergeCell ref="B554:E554"/>
    <mergeCell ref="F554:I554"/>
    <mergeCell ref="M554:O554"/>
    <mergeCell ref="B555:E555"/>
    <mergeCell ref="F555:I555"/>
    <mergeCell ref="M555:O555"/>
    <mergeCell ref="B552:E552"/>
    <mergeCell ref="F552:I552"/>
    <mergeCell ref="M552:O552"/>
    <mergeCell ref="B553:E553"/>
    <mergeCell ref="F553:I553"/>
    <mergeCell ref="M553:O553"/>
    <mergeCell ref="B550:E550"/>
    <mergeCell ref="F550:I550"/>
    <mergeCell ref="M550:O550"/>
    <mergeCell ref="B551:E551"/>
    <mergeCell ref="F551:I551"/>
    <mergeCell ref="M551:O551"/>
    <mergeCell ref="B548:E548"/>
    <mergeCell ref="F548:I548"/>
    <mergeCell ref="M548:O548"/>
    <mergeCell ref="B549:E549"/>
    <mergeCell ref="F549:I549"/>
    <mergeCell ref="M549:O549"/>
    <mergeCell ref="B546:E546"/>
    <mergeCell ref="F546:I546"/>
    <mergeCell ref="M546:O546"/>
    <mergeCell ref="B547:E547"/>
    <mergeCell ref="F547:I547"/>
    <mergeCell ref="M547:O547"/>
    <mergeCell ref="B544:E544"/>
    <mergeCell ref="F544:I544"/>
    <mergeCell ref="M544:O544"/>
    <mergeCell ref="B545:E545"/>
    <mergeCell ref="F545:I545"/>
    <mergeCell ref="M545:O545"/>
    <mergeCell ref="B542:E542"/>
    <mergeCell ref="F542:I542"/>
    <mergeCell ref="M542:O542"/>
    <mergeCell ref="B543:E543"/>
    <mergeCell ref="F543:I543"/>
    <mergeCell ref="M543:O543"/>
    <mergeCell ref="B540:E540"/>
    <mergeCell ref="F540:I540"/>
    <mergeCell ref="M540:O540"/>
    <mergeCell ref="B541:E541"/>
    <mergeCell ref="F541:I541"/>
    <mergeCell ref="M541:O541"/>
    <mergeCell ref="B538:E538"/>
    <mergeCell ref="F538:I538"/>
    <mergeCell ref="M538:O538"/>
    <mergeCell ref="B539:E539"/>
    <mergeCell ref="F539:I539"/>
    <mergeCell ref="M539:O539"/>
    <mergeCell ref="B536:E536"/>
    <mergeCell ref="F536:I536"/>
    <mergeCell ref="M536:O536"/>
    <mergeCell ref="B537:E537"/>
    <mergeCell ref="F537:I537"/>
    <mergeCell ref="M537:O537"/>
    <mergeCell ref="B534:E534"/>
    <mergeCell ref="F534:I534"/>
    <mergeCell ref="M534:O534"/>
    <mergeCell ref="B535:E535"/>
    <mergeCell ref="F535:I535"/>
    <mergeCell ref="M535:O535"/>
    <mergeCell ref="B532:E532"/>
    <mergeCell ref="F532:I532"/>
    <mergeCell ref="M532:O532"/>
    <mergeCell ref="B533:E533"/>
    <mergeCell ref="F533:I533"/>
    <mergeCell ref="M533:O533"/>
    <mergeCell ref="B530:E530"/>
    <mergeCell ref="F530:I530"/>
    <mergeCell ref="M530:O530"/>
    <mergeCell ref="B531:E531"/>
    <mergeCell ref="F531:I531"/>
    <mergeCell ref="M531:O531"/>
    <mergeCell ref="B528:E528"/>
    <mergeCell ref="F528:I528"/>
    <mergeCell ref="M528:O528"/>
    <mergeCell ref="B529:E529"/>
    <mergeCell ref="F529:I529"/>
    <mergeCell ref="M529:O529"/>
    <mergeCell ref="B526:E526"/>
    <mergeCell ref="F526:I526"/>
    <mergeCell ref="M526:O526"/>
    <mergeCell ref="B527:E527"/>
    <mergeCell ref="F527:I527"/>
    <mergeCell ref="M527:O527"/>
    <mergeCell ref="B524:E524"/>
    <mergeCell ref="F524:I524"/>
    <mergeCell ref="M524:O524"/>
    <mergeCell ref="B525:E525"/>
    <mergeCell ref="F525:I525"/>
    <mergeCell ref="M525:O525"/>
    <mergeCell ref="B522:E522"/>
    <mergeCell ref="F522:I522"/>
    <mergeCell ref="M522:O522"/>
    <mergeCell ref="B523:E523"/>
    <mergeCell ref="F523:I523"/>
    <mergeCell ref="M523:O523"/>
    <mergeCell ref="B520:E520"/>
    <mergeCell ref="F520:I520"/>
    <mergeCell ref="M520:O520"/>
    <mergeCell ref="B521:E521"/>
    <mergeCell ref="F521:I521"/>
    <mergeCell ref="M521:O521"/>
    <mergeCell ref="B518:E518"/>
    <mergeCell ref="F518:I518"/>
    <mergeCell ref="M518:O518"/>
    <mergeCell ref="B519:E519"/>
    <mergeCell ref="F519:I519"/>
    <mergeCell ref="M519:O519"/>
    <mergeCell ref="B516:E516"/>
    <mergeCell ref="F516:I516"/>
    <mergeCell ref="M516:O516"/>
    <mergeCell ref="B517:E517"/>
    <mergeCell ref="F517:I517"/>
    <mergeCell ref="M517:O517"/>
    <mergeCell ref="B514:E514"/>
    <mergeCell ref="F514:I514"/>
    <mergeCell ref="M514:O514"/>
    <mergeCell ref="B515:E515"/>
    <mergeCell ref="F515:I515"/>
    <mergeCell ref="M515:O515"/>
    <mergeCell ref="B512:E512"/>
    <mergeCell ref="F512:I512"/>
    <mergeCell ref="M512:O512"/>
    <mergeCell ref="B513:E513"/>
    <mergeCell ref="F513:I513"/>
    <mergeCell ref="M513:O513"/>
    <mergeCell ref="B510:E510"/>
    <mergeCell ref="F510:I510"/>
    <mergeCell ref="M510:O510"/>
    <mergeCell ref="B511:E511"/>
    <mergeCell ref="F511:I511"/>
    <mergeCell ref="M511:O511"/>
    <mergeCell ref="B508:E508"/>
    <mergeCell ref="F508:I508"/>
    <mergeCell ref="M508:O508"/>
    <mergeCell ref="B509:E509"/>
    <mergeCell ref="F509:I509"/>
    <mergeCell ref="M509:O509"/>
    <mergeCell ref="B506:E506"/>
    <mergeCell ref="F506:I506"/>
    <mergeCell ref="M506:O506"/>
    <mergeCell ref="B507:E507"/>
    <mergeCell ref="F507:I507"/>
    <mergeCell ref="M507:O507"/>
    <mergeCell ref="B504:E504"/>
    <mergeCell ref="F504:I504"/>
    <mergeCell ref="M504:O504"/>
    <mergeCell ref="B505:E505"/>
    <mergeCell ref="F505:I505"/>
    <mergeCell ref="M505:O505"/>
    <mergeCell ref="B502:E502"/>
    <mergeCell ref="F502:I502"/>
    <mergeCell ref="M502:O502"/>
    <mergeCell ref="B503:E503"/>
    <mergeCell ref="F503:I503"/>
    <mergeCell ref="M503:O503"/>
    <mergeCell ref="B500:E500"/>
    <mergeCell ref="F500:I500"/>
    <mergeCell ref="M500:O500"/>
    <mergeCell ref="B501:E501"/>
    <mergeCell ref="F501:I501"/>
    <mergeCell ref="M501:O501"/>
    <mergeCell ref="B498:E498"/>
    <mergeCell ref="F498:I498"/>
    <mergeCell ref="M498:O498"/>
    <mergeCell ref="B499:E499"/>
    <mergeCell ref="F499:I499"/>
    <mergeCell ref="M499:O499"/>
    <mergeCell ref="B496:E496"/>
    <mergeCell ref="F496:I496"/>
    <mergeCell ref="M496:O496"/>
    <mergeCell ref="B497:E497"/>
    <mergeCell ref="F497:I497"/>
    <mergeCell ref="M497:O497"/>
    <mergeCell ref="B494:E494"/>
    <mergeCell ref="F494:I494"/>
    <mergeCell ref="M494:O494"/>
    <mergeCell ref="B495:E495"/>
    <mergeCell ref="F495:I495"/>
    <mergeCell ref="M495:O495"/>
    <mergeCell ref="B492:E492"/>
    <mergeCell ref="F492:I492"/>
    <mergeCell ref="M492:O492"/>
    <mergeCell ref="B493:E493"/>
    <mergeCell ref="F493:I493"/>
    <mergeCell ref="M493:O493"/>
    <mergeCell ref="B490:E490"/>
    <mergeCell ref="F490:I490"/>
    <mergeCell ref="M490:O490"/>
    <mergeCell ref="B491:E491"/>
    <mergeCell ref="F491:I491"/>
    <mergeCell ref="M491:O491"/>
    <mergeCell ref="B488:E488"/>
    <mergeCell ref="F488:I488"/>
    <mergeCell ref="M488:O488"/>
    <mergeCell ref="B489:E489"/>
    <mergeCell ref="F489:I489"/>
    <mergeCell ref="M489:O489"/>
    <mergeCell ref="B486:E486"/>
    <mergeCell ref="F486:I486"/>
    <mergeCell ref="M486:O486"/>
    <mergeCell ref="B487:E487"/>
    <mergeCell ref="F487:I487"/>
    <mergeCell ref="M487:O487"/>
    <mergeCell ref="B484:E484"/>
    <mergeCell ref="F484:I484"/>
    <mergeCell ref="M484:O484"/>
    <mergeCell ref="B485:E485"/>
    <mergeCell ref="F485:I485"/>
    <mergeCell ref="M485:O485"/>
    <mergeCell ref="B482:E482"/>
    <mergeCell ref="F482:I482"/>
    <mergeCell ref="M482:O482"/>
    <mergeCell ref="B483:E483"/>
    <mergeCell ref="F483:I483"/>
    <mergeCell ref="M483:O483"/>
    <mergeCell ref="B480:E480"/>
    <mergeCell ref="F480:I480"/>
    <mergeCell ref="M480:O480"/>
    <mergeCell ref="B481:E481"/>
    <mergeCell ref="F481:I481"/>
    <mergeCell ref="M481:O481"/>
    <mergeCell ref="B478:E478"/>
    <mergeCell ref="F478:I478"/>
    <mergeCell ref="M478:O478"/>
    <mergeCell ref="B479:E479"/>
    <mergeCell ref="F479:I479"/>
    <mergeCell ref="M479:O479"/>
    <mergeCell ref="B476:E476"/>
    <mergeCell ref="F476:I476"/>
    <mergeCell ref="M476:O476"/>
    <mergeCell ref="B477:E477"/>
    <mergeCell ref="F477:I477"/>
    <mergeCell ref="M477:O477"/>
    <mergeCell ref="B474:E474"/>
    <mergeCell ref="F474:I474"/>
    <mergeCell ref="M474:O474"/>
    <mergeCell ref="B475:E475"/>
    <mergeCell ref="F475:I475"/>
    <mergeCell ref="M475:O475"/>
    <mergeCell ref="B472:E472"/>
    <mergeCell ref="F472:I472"/>
    <mergeCell ref="M472:O472"/>
    <mergeCell ref="B473:E473"/>
    <mergeCell ref="F473:I473"/>
    <mergeCell ref="M473:O473"/>
    <mergeCell ref="B470:E470"/>
    <mergeCell ref="F470:I470"/>
    <mergeCell ref="M470:O470"/>
    <mergeCell ref="B471:E471"/>
    <mergeCell ref="F471:I471"/>
    <mergeCell ref="M471:O471"/>
    <mergeCell ref="B468:E468"/>
    <mergeCell ref="F468:I468"/>
    <mergeCell ref="M468:O468"/>
    <mergeCell ref="B469:E469"/>
    <mergeCell ref="F469:I469"/>
    <mergeCell ref="M469:O469"/>
    <mergeCell ref="B466:E466"/>
    <mergeCell ref="F466:I466"/>
    <mergeCell ref="M466:O466"/>
    <mergeCell ref="B467:E467"/>
    <mergeCell ref="F467:I467"/>
    <mergeCell ref="M467:O467"/>
    <mergeCell ref="B464:E464"/>
    <mergeCell ref="F464:I464"/>
    <mergeCell ref="M464:O464"/>
    <mergeCell ref="B465:E465"/>
    <mergeCell ref="F465:I465"/>
    <mergeCell ref="M465:O465"/>
    <mergeCell ref="B462:E462"/>
    <mergeCell ref="F462:I462"/>
    <mergeCell ref="M462:O462"/>
    <mergeCell ref="B463:E463"/>
    <mergeCell ref="F463:I463"/>
    <mergeCell ref="M463:O463"/>
    <mergeCell ref="B460:E460"/>
    <mergeCell ref="F460:I460"/>
    <mergeCell ref="M460:O460"/>
    <mergeCell ref="B461:E461"/>
    <mergeCell ref="F461:I461"/>
    <mergeCell ref="M461:O461"/>
    <mergeCell ref="B458:E458"/>
    <mergeCell ref="F458:I458"/>
    <mergeCell ref="M458:O458"/>
    <mergeCell ref="B459:E459"/>
    <mergeCell ref="F459:I459"/>
    <mergeCell ref="M459:O459"/>
    <mergeCell ref="B456:E456"/>
    <mergeCell ref="F456:I456"/>
    <mergeCell ref="M456:O456"/>
    <mergeCell ref="B457:E457"/>
    <mergeCell ref="F457:I457"/>
    <mergeCell ref="M457:O457"/>
    <mergeCell ref="B454:E454"/>
    <mergeCell ref="F454:I454"/>
    <mergeCell ref="M454:O454"/>
    <mergeCell ref="B455:E455"/>
    <mergeCell ref="F455:I455"/>
    <mergeCell ref="M455:O455"/>
    <mergeCell ref="B452:E452"/>
    <mergeCell ref="F452:I452"/>
    <mergeCell ref="M452:O452"/>
    <mergeCell ref="B453:E453"/>
    <mergeCell ref="F453:I453"/>
    <mergeCell ref="M453:O453"/>
    <mergeCell ref="B450:E450"/>
    <mergeCell ref="F450:I450"/>
    <mergeCell ref="M450:O450"/>
    <mergeCell ref="B451:E451"/>
    <mergeCell ref="F451:I451"/>
    <mergeCell ref="M451:O451"/>
    <mergeCell ref="B448:E448"/>
    <mergeCell ref="F448:I448"/>
    <mergeCell ref="M448:O448"/>
    <mergeCell ref="B449:E449"/>
    <mergeCell ref="F449:I449"/>
    <mergeCell ref="M449:O449"/>
    <mergeCell ref="B446:E446"/>
    <mergeCell ref="F446:I446"/>
    <mergeCell ref="M446:O446"/>
    <mergeCell ref="B447:E447"/>
    <mergeCell ref="F447:I447"/>
    <mergeCell ref="M447:O447"/>
    <mergeCell ref="B444:E444"/>
    <mergeCell ref="F444:I444"/>
    <mergeCell ref="M444:O444"/>
    <mergeCell ref="B445:E445"/>
    <mergeCell ref="F445:I445"/>
    <mergeCell ref="M445:O445"/>
    <mergeCell ref="B442:E442"/>
    <mergeCell ref="F442:I442"/>
    <mergeCell ref="M442:O442"/>
    <mergeCell ref="B443:E443"/>
    <mergeCell ref="F443:I443"/>
    <mergeCell ref="M443:O443"/>
    <mergeCell ref="B440:E440"/>
    <mergeCell ref="F440:I440"/>
    <mergeCell ref="M440:O440"/>
    <mergeCell ref="B441:E441"/>
    <mergeCell ref="F441:I441"/>
    <mergeCell ref="M441:O441"/>
    <mergeCell ref="B438:E438"/>
    <mergeCell ref="F438:I438"/>
    <mergeCell ref="M438:O438"/>
    <mergeCell ref="B439:E439"/>
    <mergeCell ref="F439:I439"/>
    <mergeCell ref="M439:O439"/>
    <mergeCell ref="B436:E436"/>
    <mergeCell ref="F436:I436"/>
    <mergeCell ref="M436:O436"/>
    <mergeCell ref="B437:E437"/>
    <mergeCell ref="F437:I437"/>
    <mergeCell ref="M437:O437"/>
    <mergeCell ref="B434:E434"/>
    <mergeCell ref="F434:I434"/>
    <mergeCell ref="M434:O434"/>
    <mergeCell ref="B435:E435"/>
    <mergeCell ref="F435:I435"/>
    <mergeCell ref="M435:O435"/>
    <mergeCell ref="B432:E432"/>
    <mergeCell ref="F432:I432"/>
    <mergeCell ref="M432:O432"/>
    <mergeCell ref="B433:E433"/>
    <mergeCell ref="F433:I433"/>
    <mergeCell ref="M433:O433"/>
    <mergeCell ref="B430:E430"/>
    <mergeCell ref="F430:I430"/>
    <mergeCell ref="M430:O430"/>
    <mergeCell ref="B431:E431"/>
    <mergeCell ref="F431:I431"/>
    <mergeCell ref="M431:O431"/>
    <mergeCell ref="B428:E428"/>
    <mergeCell ref="F428:I428"/>
    <mergeCell ref="M428:O428"/>
    <mergeCell ref="B429:E429"/>
    <mergeCell ref="F429:I429"/>
    <mergeCell ref="M429:O429"/>
    <mergeCell ref="B426:E426"/>
    <mergeCell ref="F426:I426"/>
    <mergeCell ref="M426:O426"/>
    <mergeCell ref="B427:E427"/>
    <mergeCell ref="F427:I427"/>
    <mergeCell ref="M427:O427"/>
    <mergeCell ref="B424:E424"/>
    <mergeCell ref="F424:I424"/>
    <mergeCell ref="M424:O424"/>
    <mergeCell ref="B425:E425"/>
    <mergeCell ref="F425:I425"/>
    <mergeCell ref="M425:O425"/>
    <mergeCell ref="B422:E422"/>
    <mergeCell ref="F422:I422"/>
    <mergeCell ref="M422:O422"/>
    <mergeCell ref="B423:E423"/>
    <mergeCell ref="F423:I423"/>
    <mergeCell ref="M423:O423"/>
    <mergeCell ref="B420:E420"/>
    <mergeCell ref="F420:I420"/>
    <mergeCell ref="M420:O420"/>
    <mergeCell ref="B421:E421"/>
    <mergeCell ref="F421:I421"/>
    <mergeCell ref="M421:O421"/>
    <mergeCell ref="B418:E418"/>
    <mergeCell ref="F418:I418"/>
    <mergeCell ref="M418:O418"/>
    <mergeCell ref="B419:E419"/>
    <mergeCell ref="F419:I419"/>
    <mergeCell ref="M419:O419"/>
    <mergeCell ref="B416:E416"/>
    <mergeCell ref="F416:I416"/>
    <mergeCell ref="M416:O416"/>
    <mergeCell ref="B417:E417"/>
    <mergeCell ref="F417:I417"/>
    <mergeCell ref="M417:O417"/>
    <mergeCell ref="B414:E414"/>
    <mergeCell ref="F414:I414"/>
    <mergeCell ref="M414:O414"/>
    <mergeCell ref="B415:E415"/>
    <mergeCell ref="F415:I415"/>
    <mergeCell ref="M415:O415"/>
    <mergeCell ref="B412:E412"/>
    <mergeCell ref="F412:I412"/>
    <mergeCell ref="M412:O412"/>
    <mergeCell ref="B413:E413"/>
    <mergeCell ref="F413:I413"/>
    <mergeCell ref="M413:O413"/>
    <mergeCell ref="B410:E410"/>
    <mergeCell ref="F410:I410"/>
    <mergeCell ref="M410:O410"/>
    <mergeCell ref="B411:E411"/>
    <mergeCell ref="F411:I411"/>
    <mergeCell ref="M411:O411"/>
    <mergeCell ref="B408:E408"/>
    <mergeCell ref="F408:I408"/>
    <mergeCell ref="M408:O408"/>
    <mergeCell ref="B409:E409"/>
    <mergeCell ref="F409:I409"/>
    <mergeCell ref="M409:O409"/>
    <mergeCell ref="B406:E406"/>
    <mergeCell ref="F406:I406"/>
    <mergeCell ref="M406:O406"/>
    <mergeCell ref="B407:E407"/>
    <mergeCell ref="F407:I407"/>
    <mergeCell ref="M407:O407"/>
    <mergeCell ref="B404:E404"/>
    <mergeCell ref="F404:I404"/>
    <mergeCell ref="M404:O404"/>
    <mergeCell ref="B405:E405"/>
    <mergeCell ref="F405:I405"/>
    <mergeCell ref="M405:O405"/>
    <mergeCell ref="B402:E402"/>
    <mergeCell ref="F402:I402"/>
    <mergeCell ref="M402:O402"/>
    <mergeCell ref="B403:E403"/>
    <mergeCell ref="F403:I403"/>
    <mergeCell ref="M403:O403"/>
    <mergeCell ref="B400:E400"/>
    <mergeCell ref="F400:I400"/>
    <mergeCell ref="M400:O400"/>
    <mergeCell ref="B401:E401"/>
    <mergeCell ref="F401:I401"/>
    <mergeCell ref="M401:O401"/>
    <mergeCell ref="B398:E398"/>
    <mergeCell ref="F398:I398"/>
    <mergeCell ref="M398:O398"/>
    <mergeCell ref="B399:E399"/>
    <mergeCell ref="F399:I399"/>
    <mergeCell ref="M399:O399"/>
    <mergeCell ref="B396:E396"/>
    <mergeCell ref="F396:I396"/>
    <mergeCell ref="M396:O396"/>
    <mergeCell ref="B397:E397"/>
    <mergeCell ref="F397:I397"/>
    <mergeCell ref="M397:O397"/>
    <mergeCell ref="B394:E394"/>
    <mergeCell ref="F394:I394"/>
    <mergeCell ref="M394:O394"/>
    <mergeCell ref="B395:E395"/>
    <mergeCell ref="F395:I395"/>
    <mergeCell ref="M395:O395"/>
    <mergeCell ref="B392:E392"/>
    <mergeCell ref="F392:I392"/>
    <mergeCell ref="M392:O392"/>
    <mergeCell ref="B393:E393"/>
    <mergeCell ref="F393:I393"/>
    <mergeCell ref="M393:O393"/>
    <mergeCell ref="B390:E390"/>
    <mergeCell ref="F390:I390"/>
    <mergeCell ref="M390:O390"/>
    <mergeCell ref="B391:E391"/>
    <mergeCell ref="F391:I391"/>
    <mergeCell ref="M391:O391"/>
    <mergeCell ref="B388:E388"/>
    <mergeCell ref="F388:I388"/>
    <mergeCell ref="M388:O388"/>
    <mergeCell ref="B389:E389"/>
    <mergeCell ref="F389:I389"/>
    <mergeCell ref="M389:O389"/>
    <mergeCell ref="B386:E386"/>
    <mergeCell ref="F386:I386"/>
    <mergeCell ref="M386:O386"/>
    <mergeCell ref="B387:E387"/>
    <mergeCell ref="F387:I387"/>
    <mergeCell ref="M387:O387"/>
    <mergeCell ref="B384:E384"/>
    <mergeCell ref="F384:I384"/>
    <mergeCell ref="M384:O384"/>
    <mergeCell ref="B385:E385"/>
    <mergeCell ref="F385:I385"/>
    <mergeCell ref="M385:O385"/>
    <mergeCell ref="B382:E382"/>
    <mergeCell ref="F382:I382"/>
    <mergeCell ref="M382:O382"/>
    <mergeCell ref="B383:E383"/>
    <mergeCell ref="F383:I383"/>
    <mergeCell ref="M383:O383"/>
    <mergeCell ref="B380:E380"/>
    <mergeCell ref="F380:I380"/>
    <mergeCell ref="M380:O380"/>
    <mergeCell ref="B381:E381"/>
    <mergeCell ref="F381:I381"/>
    <mergeCell ref="M381:O381"/>
    <mergeCell ref="B378:E378"/>
    <mergeCell ref="F378:I378"/>
    <mergeCell ref="M378:O378"/>
    <mergeCell ref="B379:E379"/>
    <mergeCell ref="F379:I379"/>
    <mergeCell ref="M379:O379"/>
    <mergeCell ref="B376:E376"/>
    <mergeCell ref="F376:I376"/>
    <mergeCell ref="M376:O376"/>
    <mergeCell ref="B377:E377"/>
    <mergeCell ref="F377:I377"/>
    <mergeCell ref="M377:O377"/>
    <mergeCell ref="B374:E374"/>
    <mergeCell ref="F374:I374"/>
    <mergeCell ref="M374:O374"/>
    <mergeCell ref="B375:E375"/>
    <mergeCell ref="F375:I375"/>
    <mergeCell ref="M375:O375"/>
    <mergeCell ref="B372:E372"/>
    <mergeCell ref="F372:I372"/>
    <mergeCell ref="M372:O372"/>
    <mergeCell ref="B373:E373"/>
    <mergeCell ref="F373:I373"/>
    <mergeCell ref="M373:O373"/>
    <mergeCell ref="B370:E370"/>
    <mergeCell ref="F370:I370"/>
    <mergeCell ref="M370:O370"/>
    <mergeCell ref="B371:E371"/>
    <mergeCell ref="F371:I371"/>
    <mergeCell ref="M371:O371"/>
    <mergeCell ref="B368:E368"/>
    <mergeCell ref="F368:I368"/>
    <mergeCell ref="M368:O368"/>
    <mergeCell ref="B369:E369"/>
    <mergeCell ref="F369:I369"/>
    <mergeCell ref="M369:O369"/>
    <mergeCell ref="B366:E366"/>
    <mergeCell ref="F366:I366"/>
    <mergeCell ref="M366:O366"/>
    <mergeCell ref="B367:E367"/>
    <mergeCell ref="F367:I367"/>
    <mergeCell ref="M367:O367"/>
    <mergeCell ref="B364:E364"/>
    <mergeCell ref="F364:I364"/>
    <mergeCell ref="M364:O364"/>
    <mergeCell ref="B365:E365"/>
    <mergeCell ref="F365:I365"/>
    <mergeCell ref="M365:O365"/>
    <mergeCell ref="B362:E362"/>
    <mergeCell ref="F362:I362"/>
    <mergeCell ref="M362:O362"/>
    <mergeCell ref="B363:E363"/>
    <mergeCell ref="F363:I363"/>
    <mergeCell ref="M363:O363"/>
    <mergeCell ref="B360:E360"/>
    <mergeCell ref="F360:I360"/>
    <mergeCell ref="M360:O360"/>
    <mergeCell ref="B361:E361"/>
    <mergeCell ref="F361:I361"/>
    <mergeCell ref="M361:O361"/>
    <mergeCell ref="B358:E358"/>
    <mergeCell ref="F358:I358"/>
    <mergeCell ref="M358:O358"/>
    <mergeCell ref="B359:E359"/>
    <mergeCell ref="F359:I359"/>
    <mergeCell ref="M359:O359"/>
    <mergeCell ref="B356:E356"/>
    <mergeCell ref="F356:I356"/>
    <mergeCell ref="M356:O356"/>
    <mergeCell ref="B357:E357"/>
    <mergeCell ref="F357:I357"/>
    <mergeCell ref="M357:O357"/>
    <mergeCell ref="B354:E354"/>
    <mergeCell ref="F354:I354"/>
    <mergeCell ref="M354:O354"/>
    <mergeCell ref="B355:E355"/>
    <mergeCell ref="F355:I355"/>
    <mergeCell ref="M355:O355"/>
    <mergeCell ref="B352:E352"/>
    <mergeCell ref="F352:I352"/>
    <mergeCell ref="M352:O352"/>
    <mergeCell ref="B353:E353"/>
    <mergeCell ref="F353:I353"/>
    <mergeCell ref="M353:O353"/>
    <mergeCell ref="B350:E350"/>
    <mergeCell ref="F350:I350"/>
    <mergeCell ref="M350:O350"/>
    <mergeCell ref="B351:E351"/>
    <mergeCell ref="F351:I351"/>
    <mergeCell ref="M351:O351"/>
    <mergeCell ref="B348:E348"/>
    <mergeCell ref="F348:I348"/>
    <mergeCell ref="M348:O348"/>
    <mergeCell ref="B349:E349"/>
    <mergeCell ref="F349:I349"/>
    <mergeCell ref="M349:O349"/>
    <mergeCell ref="B346:E346"/>
    <mergeCell ref="F346:I346"/>
    <mergeCell ref="M346:O346"/>
    <mergeCell ref="B347:E347"/>
    <mergeCell ref="F347:I347"/>
    <mergeCell ref="M347:O347"/>
    <mergeCell ref="B344:E344"/>
    <mergeCell ref="F344:I344"/>
    <mergeCell ref="M344:O344"/>
    <mergeCell ref="B345:E345"/>
    <mergeCell ref="F345:I345"/>
    <mergeCell ref="M345:O345"/>
    <mergeCell ref="B342:E342"/>
    <mergeCell ref="F342:I342"/>
    <mergeCell ref="M342:O342"/>
    <mergeCell ref="B343:E343"/>
    <mergeCell ref="F343:I343"/>
    <mergeCell ref="M343:O343"/>
    <mergeCell ref="B340:E340"/>
    <mergeCell ref="F340:I340"/>
    <mergeCell ref="M340:O340"/>
    <mergeCell ref="B341:E341"/>
    <mergeCell ref="F341:I341"/>
    <mergeCell ref="M341:O341"/>
    <mergeCell ref="B338:E338"/>
    <mergeCell ref="F338:I338"/>
    <mergeCell ref="M338:O338"/>
    <mergeCell ref="B339:E339"/>
    <mergeCell ref="F339:I339"/>
    <mergeCell ref="M339:O339"/>
    <mergeCell ref="B336:E336"/>
    <mergeCell ref="F336:I336"/>
    <mergeCell ref="M336:O336"/>
    <mergeCell ref="B337:E337"/>
    <mergeCell ref="F337:I337"/>
    <mergeCell ref="M337:O337"/>
    <mergeCell ref="B334:E334"/>
    <mergeCell ref="F334:I334"/>
    <mergeCell ref="M334:O334"/>
    <mergeCell ref="B335:E335"/>
    <mergeCell ref="F335:I335"/>
    <mergeCell ref="M335:O335"/>
    <mergeCell ref="B332:E332"/>
    <mergeCell ref="F332:I332"/>
    <mergeCell ref="M332:O332"/>
    <mergeCell ref="B333:E333"/>
    <mergeCell ref="F333:I333"/>
    <mergeCell ref="M333:O333"/>
    <mergeCell ref="B330:E330"/>
    <mergeCell ref="F330:I330"/>
    <mergeCell ref="M330:O330"/>
    <mergeCell ref="B331:E331"/>
    <mergeCell ref="F331:I331"/>
    <mergeCell ref="M331:O331"/>
    <mergeCell ref="B328:E328"/>
    <mergeCell ref="F328:I328"/>
    <mergeCell ref="M328:O328"/>
    <mergeCell ref="B329:E329"/>
    <mergeCell ref="F329:I329"/>
    <mergeCell ref="M329:O329"/>
    <mergeCell ref="B326:E326"/>
    <mergeCell ref="F326:I326"/>
    <mergeCell ref="M326:O326"/>
    <mergeCell ref="B327:E327"/>
    <mergeCell ref="F327:I327"/>
    <mergeCell ref="M327:O327"/>
    <mergeCell ref="B324:E324"/>
    <mergeCell ref="F324:I324"/>
    <mergeCell ref="M324:O324"/>
    <mergeCell ref="B325:E325"/>
    <mergeCell ref="F325:I325"/>
    <mergeCell ref="M325:O325"/>
    <mergeCell ref="B322:E322"/>
    <mergeCell ref="F322:I322"/>
    <mergeCell ref="M322:O322"/>
    <mergeCell ref="B323:E323"/>
    <mergeCell ref="F323:I323"/>
    <mergeCell ref="M323:O323"/>
    <mergeCell ref="B320:E320"/>
    <mergeCell ref="F320:I320"/>
    <mergeCell ref="M320:O320"/>
    <mergeCell ref="B321:E321"/>
    <mergeCell ref="F321:I321"/>
    <mergeCell ref="M321:O321"/>
    <mergeCell ref="B318:E318"/>
    <mergeCell ref="F318:I318"/>
    <mergeCell ref="M318:O318"/>
    <mergeCell ref="B319:E319"/>
    <mergeCell ref="F319:I319"/>
    <mergeCell ref="M319:O319"/>
    <mergeCell ref="B316:E316"/>
    <mergeCell ref="F316:I316"/>
    <mergeCell ref="M316:O316"/>
    <mergeCell ref="B317:E317"/>
    <mergeCell ref="F317:I317"/>
    <mergeCell ref="M317:O317"/>
    <mergeCell ref="B314:E314"/>
    <mergeCell ref="F314:I314"/>
    <mergeCell ref="M314:O314"/>
    <mergeCell ref="B315:E315"/>
    <mergeCell ref="F315:I315"/>
    <mergeCell ref="M315:O315"/>
    <mergeCell ref="B312:E312"/>
    <mergeCell ref="F312:I312"/>
    <mergeCell ref="M312:O312"/>
    <mergeCell ref="B313:E313"/>
    <mergeCell ref="F313:I313"/>
    <mergeCell ref="M313:O313"/>
    <mergeCell ref="B310:E310"/>
    <mergeCell ref="F310:I310"/>
    <mergeCell ref="M310:O310"/>
    <mergeCell ref="B311:E311"/>
    <mergeCell ref="F311:I311"/>
    <mergeCell ref="M311:O311"/>
    <mergeCell ref="B308:E308"/>
    <mergeCell ref="F308:I308"/>
    <mergeCell ref="M308:O308"/>
    <mergeCell ref="B309:E309"/>
    <mergeCell ref="F309:I309"/>
    <mergeCell ref="M309:O309"/>
    <mergeCell ref="B306:E306"/>
    <mergeCell ref="F306:I306"/>
    <mergeCell ref="M306:O306"/>
    <mergeCell ref="B307:E307"/>
    <mergeCell ref="F307:I307"/>
    <mergeCell ref="M307:O307"/>
    <mergeCell ref="B304:E304"/>
    <mergeCell ref="F304:I304"/>
    <mergeCell ref="M304:O304"/>
    <mergeCell ref="B305:E305"/>
    <mergeCell ref="F305:I305"/>
    <mergeCell ref="M305:O305"/>
    <mergeCell ref="B302:E302"/>
    <mergeCell ref="F302:I302"/>
    <mergeCell ref="M302:O302"/>
    <mergeCell ref="B303:E303"/>
    <mergeCell ref="F303:I303"/>
    <mergeCell ref="M303:O303"/>
    <mergeCell ref="B300:E300"/>
    <mergeCell ref="F300:I300"/>
    <mergeCell ref="M300:O300"/>
    <mergeCell ref="B301:E301"/>
    <mergeCell ref="F301:I301"/>
    <mergeCell ref="M301:O301"/>
    <mergeCell ref="B298:E298"/>
    <mergeCell ref="F298:I298"/>
    <mergeCell ref="M298:O298"/>
    <mergeCell ref="B299:E299"/>
    <mergeCell ref="F299:I299"/>
    <mergeCell ref="M299:O299"/>
    <mergeCell ref="B296:E296"/>
    <mergeCell ref="F296:I296"/>
    <mergeCell ref="M296:O296"/>
    <mergeCell ref="B297:E297"/>
    <mergeCell ref="F297:I297"/>
    <mergeCell ref="M297:O297"/>
    <mergeCell ref="B294:E294"/>
    <mergeCell ref="F294:I294"/>
    <mergeCell ref="M294:O294"/>
    <mergeCell ref="B295:E295"/>
    <mergeCell ref="F295:I295"/>
    <mergeCell ref="M295:O295"/>
    <mergeCell ref="B292:E292"/>
    <mergeCell ref="F292:I292"/>
    <mergeCell ref="M292:O292"/>
    <mergeCell ref="B293:E293"/>
    <mergeCell ref="F293:I293"/>
    <mergeCell ref="M293:O293"/>
    <mergeCell ref="B290:E290"/>
    <mergeCell ref="F290:I290"/>
    <mergeCell ref="M290:O290"/>
    <mergeCell ref="B291:E291"/>
    <mergeCell ref="F291:I291"/>
    <mergeCell ref="M291:O291"/>
    <mergeCell ref="B288:E288"/>
    <mergeCell ref="F288:I288"/>
    <mergeCell ref="M288:O288"/>
    <mergeCell ref="B289:E289"/>
    <mergeCell ref="F289:I289"/>
    <mergeCell ref="M289:O289"/>
    <mergeCell ref="B286:E286"/>
    <mergeCell ref="F286:I286"/>
    <mergeCell ref="M286:O286"/>
    <mergeCell ref="B287:E287"/>
    <mergeCell ref="F287:I287"/>
    <mergeCell ref="M287:O287"/>
    <mergeCell ref="B284:E284"/>
    <mergeCell ref="F284:I284"/>
    <mergeCell ref="M284:O284"/>
    <mergeCell ref="B285:E285"/>
    <mergeCell ref="F285:I285"/>
    <mergeCell ref="M285:O285"/>
    <mergeCell ref="B282:E282"/>
    <mergeCell ref="F282:I282"/>
    <mergeCell ref="M282:O282"/>
    <mergeCell ref="B283:E283"/>
    <mergeCell ref="F283:I283"/>
    <mergeCell ref="M283:O283"/>
    <mergeCell ref="B280:E280"/>
    <mergeCell ref="F280:I280"/>
    <mergeCell ref="M280:O280"/>
    <mergeCell ref="B281:E281"/>
    <mergeCell ref="F281:I281"/>
    <mergeCell ref="M281:O281"/>
    <mergeCell ref="B278:E278"/>
    <mergeCell ref="F278:I278"/>
    <mergeCell ref="M278:O278"/>
    <mergeCell ref="B279:E279"/>
    <mergeCell ref="F279:I279"/>
    <mergeCell ref="M279:O279"/>
    <mergeCell ref="B276:E276"/>
    <mergeCell ref="F276:I276"/>
    <mergeCell ref="M276:O276"/>
    <mergeCell ref="B277:E277"/>
    <mergeCell ref="F277:I277"/>
    <mergeCell ref="M277:O277"/>
    <mergeCell ref="B274:E274"/>
    <mergeCell ref="F274:I274"/>
    <mergeCell ref="M274:O274"/>
    <mergeCell ref="B275:E275"/>
    <mergeCell ref="F275:I275"/>
    <mergeCell ref="M275:O275"/>
    <mergeCell ref="B272:E272"/>
    <mergeCell ref="F272:I272"/>
    <mergeCell ref="M272:O272"/>
    <mergeCell ref="B273:E273"/>
    <mergeCell ref="F273:I273"/>
    <mergeCell ref="M273:O273"/>
    <mergeCell ref="B270:E270"/>
    <mergeCell ref="F270:I270"/>
    <mergeCell ref="M270:O270"/>
    <mergeCell ref="B271:E271"/>
    <mergeCell ref="F271:I271"/>
    <mergeCell ref="M271:O271"/>
    <mergeCell ref="B268:E268"/>
    <mergeCell ref="F268:I268"/>
    <mergeCell ref="M268:O268"/>
    <mergeCell ref="B269:E269"/>
    <mergeCell ref="F269:I269"/>
    <mergeCell ref="M269:O269"/>
    <mergeCell ref="B266:E266"/>
    <mergeCell ref="F266:I266"/>
    <mergeCell ref="M266:O266"/>
    <mergeCell ref="B267:E267"/>
    <mergeCell ref="F267:I267"/>
    <mergeCell ref="M267:O267"/>
    <mergeCell ref="B264:E264"/>
    <mergeCell ref="F264:I264"/>
    <mergeCell ref="M264:O264"/>
    <mergeCell ref="B265:E265"/>
    <mergeCell ref="F265:I265"/>
    <mergeCell ref="M265:O265"/>
    <mergeCell ref="B262:E262"/>
    <mergeCell ref="F262:I262"/>
    <mergeCell ref="M262:O262"/>
    <mergeCell ref="B263:E263"/>
    <mergeCell ref="F263:I263"/>
    <mergeCell ref="M263:O263"/>
    <mergeCell ref="B260:E260"/>
    <mergeCell ref="F260:I260"/>
    <mergeCell ref="M260:O260"/>
    <mergeCell ref="B261:E261"/>
    <mergeCell ref="F261:I261"/>
    <mergeCell ref="M261:O261"/>
    <mergeCell ref="B258:E258"/>
    <mergeCell ref="F258:I258"/>
    <mergeCell ref="M258:O258"/>
    <mergeCell ref="B259:E259"/>
    <mergeCell ref="F259:I259"/>
    <mergeCell ref="M259:O259"/>
    <mergeCell ref="B256:E256"/>
    <mergeCell ref="F256:I256"/>
    <mergeCell ref="M256:O256"/>
    <mergeCell ref="B257:E257"/>
    <mergeCell ref="F257:I257"/>
    <mergeCell ref="M257:O257"/>
    <mergeCell ref="B254:E254"/>
    <mergeCell ref="F254:I254"/>
    <mergeCell ref="M254:O254"/>
    <mergeCell ref="B255:E255"/>
    <mergeCell ref="F255:I255"/>
    <mergeCell ref="M255:O255"/>
    <mergeCell ref="B252:E252"/>
    <mergeCell ref="F252:I252"/>
    <mergeCell ref="M252:O252"/>
    <mergeCell ref="B253:E253"/>
    <mergeCell ref="F253:I253"/>
    <mergeCell ref="M253:O253"/>
    <mergeCell ref="B250:E250"/>
    <mergeCell ref="F250:I250"/>
    <mergeCell ref="M250:O250"/>
    <mergeCell ref="B251:E251"/>
    <mergeCell ref="F251:I251"/>
    <mergeCell ref="M251:O251"/>
    <mergeCell ref="B248:E248"/>
    <mergeCell ref="F248:I248"/>
    <mergeCell ref="M248:O248"/>
    <mergeCell ref="B249:E249"/>
    <mergeCell ref="F249:I249"/>
    <mergeCell ref="M249:O249"/>
    <mergeCell ref="B246:E246"/>
    <mergeCell ref="F246:I246"/>
    <mergeCell ref="M246:O246"/>
    <mergeCell ref="B247:E247"/>
    <mergeCell ref="F247:I247"/>
    <mergeCell ref="M247:O247"/>
    <mergeCell ref="B244:E244"/>
    <mergeCell ref="F244:I244"/>
    <mergeCell ref="M244:O244"/>
    <mergeCell ref="B245:E245"/>
    <mergeCell ref="F245:I245"/>
    <mergeCell ref="M245:O245"/>
    <mergeCell ref="B242:E242"/>
    <mergeCell ref="F242:I242"/>
    <mergeCell ref="M242:O242"/>
    <mergeCell ref="B243:E243"/>
    <mergeCell ref="F243:I243"/>
    <mergeCell ref="M243:O243"/>
    <mergeCell ref="B240:E240"/>
    <mergeCell ref="F240:I240"/>
    <mergeCell ref="M240:O240"/>
    <mergeCell ref="B241:E241"/>
    <mergeCell ref="F241:I241"/>
    <mergeCell ref="M241:O241"/>
    <mergeCell ref="B238:E238"/>
    <mergeCell ref="F238:I238"/>
    <mergeCell ref="M238:O238"/>
    <mergeCell ref="B239:E239"/>
    <mergeCell ref="F239:I239"/>
    <mergeCell ref="M239:O239"/>
    <mergeCell ref="B236:E236"/>
    <mergeCell ref="F236:I236"/>
    <mergeCell ref="M236:O236"/>
    <mergeCell ref="B237:E237"/>
    <mergeCell ref="F237:I237"/>
    <mergeCell ref="M237:O237"/>
    <mergeCell ref="B234:E234"/>
    <mergeCell ref="F234:I234"/>
    <mergeCell ref="M234:O234"/>
    <mergeCell ref="B235:E235"/>
    <mergeCell ref="F235:I235"/>
    <mergeCell ref="M235:O235"/>
    <mergeCell ref="B232:E232"/>
    <mergeCell ref="F232:I232"/>
    <mergeCell ref="M232:O232"/>
    <mergeCell ref="B233:E233"/>
    <mergeCell ref="F233:I233"/>
    <mergeCell ref="M233:O233"/>
    <mergeCell ref="B230:E230"/>
    <mergeCell ref="F230:I230"/>
    <mergeCell ref="M230:O230"/>
    <mergeCell ref="B231:E231"/>
    <mergeCell ref="F231:I231"/>
    <mergeCell ref="M231:O231"/>
    <mergeCell ref="B228:E228"/>
    <mergeCell ref="F228:I228"/>
    <mergeCell ref="M228:O228"/>
    <mergeCell ref="B229:E229"/>
    <mergeCell ref="F229:I229"/>
    <mergeCell ref="M229:O229"/>
    <mergeCell ref="B226:E226"/>
    <mergeCell ref="F226:I226"/>
    <mergeCell ref="M226:O226"/>
    <mergeCell ref="B227:E227"/>
    <mergeCell ref="F227:I227"/>
    <mergeCell ref="M227:O227"/>
    <mergeCell ref="B224:E224"/>
    <mergeCell ref="F224:I224"/>
    <mergeCell ref="M224:O224"/>
    <mergeCell ref="B225:E225"/>
    <mergeCell ref="F225:I225"/>
    <mergeCell ref="M225:O225"/>
    <mergeCell ref="B222:E222"/>
    <mergeCell ref="F222:I222"/>
    <mergeCell ref="M222:O222"/>
    <mergeCell ref="B223:E223"/>
    <mergeCell ref="F223:I223"/>
    <mergeCell ref="M223:O223"/>
    <mergeCell ref="B220:E220"/>
    <mergeCell ref="F220:I220"/>
    <mergeCell ref="M220:O220"/>
    <mergeCell ref="B221:E221"/>
    <mergeCell ref="F221:I221"/>
    <mergeCell ref="M221:O221"/>
    <mergeCell ref="B218:E218"/>
    <mergeCell ref="F218:I218"/>
    <mergeCell ref="M218:O218"/>
    <mergeCell ref="B219:E219"/>
    <mergeCell ref="F219:I219"/>
    <mergeCell ref="M219:O219"/>
    <mergeCell ref="B216:E216"/>
    <mergeCell ref="F216:I216"/>
    <mergeCell ref="M216:O216"/>
    <mergeCell ref="B217:E217"/>
    <mergeCell ref="F217:I217"/>
    <mergeCell ref="M217:O217"/>
    <mergeCell ref="B214:E214"/>
    <mergeCell ref="F214:I214"/>
    <mergeCell ref="M214:O214"/>
    <mergeCell ref="B215:E215"/>
    <mergeCell ref="F215:I215"/>
    <mergeCell ref="M215:O215"/>
    <mergeCell ref="B212:E212"/>
    <mergeCell ref="F212:I212"/>
    <mergeCell ref="M212:O212"/>
    <mergeCell ref="B213:E213"/>
    <mergeCell ref="F213:I213"/>
    <mergeCell ref="M213:O213"/>
    <mergeCell ref="B210:E210"/>
    <mergeCell ref="F210:I210"/>
    <mergeCell ref="M210:O210"/>
    <mergeCell ref="B211:E211"/>
    <mergeCell ref="F211:I211"/>
    <mergeCell ref="M211:O211"/>
    <mergeCell ref="B208:E208"/>
    <mergeCell ref="F208:I208"/>
    <mergeCell ref="M208:O208"/>
    <mergeCell ref="B209:E209"/>
    <mergeCell ref="F209:I209"/>
    <mergeCell ref="M209:O209"/>
    <mergeCell ref="B206:E206"/>
    <mergeCell ref="F206:I206"/>
    <mergeCell ref="M206:O206"/>
    <mergeCell ref="B207:E207"/>
    <mergeCell ref="F207:I207"/>
    <mergeCell ref="M207:O207"/>
    <mergeCell ref="B204:E204"/>
    <mergeCell ref="F204:I204"/>
    <mergeCell ref="M204:O204"/>
    <mergeCell ref="B205:E205"/>
    <mergeCell ref="F205:I205"/>
    <mergeCell ref="M205:O205"/>
    <mergeCell ref="B202:E202"/>
    <mergeCell ref="F202:I202"/>
    <mergeCell ref="M202:O202"/>
    <mergeCell ref="B203:E203"/>
    <mergeCell ref="F203:I203"/>
    <mergeCell ref="M203:O203"/>
    <mergeCell ref="B200:E200"/>
    <mergeCell ref="F200:I200"/>
    <mergeCell ref="M200:O200"/>
    <mergeCell ref="B201:E201"/>
    <mergeCell ref="F201:I201"/>
    <mergeCell ref="M201:O201"/>
    <mergeCell ref="B198:E198"/>
    <mergeCell ref="F198:I198"/>
    <mergeCell ref="M198:O198"/>
    <mergeCell ref="B199:E199"/>
    <mergeCell ref="F199:I199"/>
    <mergeCell ref="M199:O199"/>
    <mergeCell ref="B196:E196"/>
    <mergeCell ref="F196:I196"/>
    <mergeCell ref="M196:O196"/>
    <mergeCell ref="B197:E197"/>
    <mergeCell ref="F197:I197"/>
    <mergeCell ref="M197:O197"/>
    <mergeCell ref="B194:E194"/>
    <mergeCell ref="F194:I194"/>
    <mergeCell ref="M194:O194"/>
    <mergeCell ref="B195:E195"/>
    <mergeCell ref="F195:I195"/>
    <mergeCell ref="M195:O195"/>
    <mergeCell ref="B192:E192"/>
    <mergeCell ref="F192:I192"/>
    <mergeCell ref="M192:O192"/>
    <mergeCell ref="B193:E193"/>
    <mergeCell ref="F193:I193"/>
    <mergeCell ref="M193:O193"/>
    <mergeCell ref="B190:E190"/>
    <mergeCell ref="F190:I190"/>
    <mergeCell ref="M190:O190"/>
    <mergeCell ref="B191:E191"/>
    <mergeCell ref="F191:I191"/>
    <mergeCell ref="M191:O191"/>
    <mergeCell ref="B188:E188"/>
    <mergeCell ref="F188:I188"/>
    <mergeCell ref="M188:O188"/>
    <mergeCell ref="B189:E189"/>
    <mergeCell ref="F189:I189"/>
    <mergeCell ref="M189:O189"/>
    <mergeCell ref="B186:E186"/>
    <mergeCell ref="F186:I186"/>
    <mergeCell ref="M186:O186"/>
    <mergeCell ref="B187:E187"/>
    <mergeCell ref="F187:I187"/>
    <mergeCell ref="M187:O187"/>
    <mergeCell ref="B184:E184"/>
    <mergeCell ref="F184:I184"/>
    <mergeCell ref="M184:O184"/>
    <mergeCell ref="B185:E185"/>
    <mergeCell ref="F185:I185"/>
    <mergeCell ref="M185:O185"/>
    <mergeCell ref="B182:E182"/>
    <mergeCell ref="F182:I182"/>
    <mergeCell ref="M182:O182"/>
    <mergeCell ref="B183:E183"/>
    <mergeCell ref="F183:I183"/>
    <mergeCell ref="M183:O183"/>
    <mergeCell ref="B180:E180"/>
    <mergeCell ref="F180:I180"/>
    <mergeCell ref="M180:O180"/>
    <mergeCell ref="B181:E181"/>
    <mergeCell ref="F181:I181"/>
    <mergeCell ref="M181:O181"/>
    <mergeCell ref="B178:E178"/>
    <mergeCell ref="F178:I178"/>
    <mergeCell ref="M178:O178"/>
    <mergeCell ref="B179:E179"/>
    <mergeCell ref="F179:I179"/>
    <mergeCell ref="M179:O179"/>
    <mergeCell ref="B176:E176"/>
    <mergeCell ref="F176:I176"/>
    <mergeCell ref="M176:O176"/>
    <mergeCell ref="B177:E177"/>
    <mergeCell ref="F177:I177"/>
    <mergeCell ref="M177:O177"/>
    <mergeCell ref="B174:E174"/>
    <mergeCell ref="F174:I174"/>
    <mergeCell ref="M174:O174"/>
    <mergeCell ref="B175:E175"/>
    <mergeCell ref="F175:I175"/>
    <mergeCell ref="M175:O175"/>
    <mergeCell ref="B172:E172"/>
    <mergeCell ref="F172:I172"/>
    <mergeCell ref="M172:O172"/>
    <mergeCell ref="B173:E173"/>
    <mergeCell ref="F173:I173"/>
    <mergeCell ref="M173:O173"/>
    <mergeCell ref="B170:E170"/>
    <mergeCell ref="F170:I170"/>
    <mergeCell ref="M170:O170"/>
    <mergeCell ref="B171:E171"/>
    <mergeCell ref="F171:I171"/>
    <mergeCell ref="M171:O171"/>
    <mergeCell ref="B168:E168"/>
    <mergeCell ref="F168:I168"/>
    <mergeCell ref="M168:O168"/>
    <mergeCell ref="B169:E169"/>
    <mergeCell ref="F169:I169"/>
    <mergeCell ref="M169:O169"/>
    <mergeCell ref="B166:E166"/>
    <mergeCell ref="F166:I166"/>
    <mergeCell ref="M166:O166"/>
    <mergeCell ref="B167:E167"/>
    <mergeCell ref="F167:I167"/>
    <mergeCell ref="M167:O167"/>
    <mergeCell ref="B164:E164"/>
    <mergeCell ref="F164:I164"/>
    <mergeCell ref="M164:O164"/>
    <mergeCell ref="B165:E165"/>
    <mergeCell ref="F165:I165"/>
    <mergeCell ref="M165:O165"/>
    <mergeCell ref="B162:E162"/>
    <mergeCell ref="F162:I162"/>
    <mergeCell ref="M162:O162"/>
    <mergeCell ref="B163:E163"/>
    <mergeCell ref="F163:I163"/>
    <mergeCell ref="M163:O163"/>
    <mergeCell ref="B160:E160"/>
    <mergeCell ref="F160:I160"/>
    <mergeCell ref="M160:O160"/>
    <mergeCell ref="B161:E161"/>
    <mergeCell ref="F161:I161"/>
    <mergeCell ref="M161:O161"/>
    <mergeCell ref="B158:E158"/>
    <mergeCell ref="F158:I158"/>
    <mergeCell ref="M158:O158"/>
    <mergeCell ref="B159:E159"/>
    <mergeCell ref="F159:I159"/>
    <mergeCell ref="M159:O159"/>
    <mergeCell ref="B156:E156"/>
    <mergeCell ref="F156:I156"/>
    <mergeCell ref="M156:O156"/>
    <mergeCell ref="B157:E157"/>
    <mergeCell ref="F157:I157"/>
    <mergeCell ref="M157:O157"/>
    <mergeCell ref="B154:E154"/>
    <mergeCell ref="F154:I154"/>
    <mergeCell ref="M154:O154"/>
    <mergeCell ref="B155:E155"/>
    <mergeCell ref="F155:I155"/>
    <mergeCell ref="M155:O155"/>
    <mergeCell ref="B152:E152"/>
    <mergeCell ref="F152:I152"/>
    <mergeCell ref="M152:O152"/>
    <mergeCell ref="B153:E153"/>
    <mergeCell ref="F153:I153"/>
    <mergeCell ref="M153:O153"/>
    <mergeCell ref="B150:E150"/>
    <mergeCell ref="F150:I150"/>
    <mergeCell ref="M150:O150"/>
    <mergeCell ref="B151:E151"/>
    <mergeCell ref="F151:I151"/>
    <mergeCell ref="M151:O151"/>
    <mergeCell ref="B148:E148"/>
    <mergeCell ref="F148:I148"/>
    <mergeCell ref="M148:O148"/>
    <mergeCell ref="B149:E149"/>
    <mergeCell ref="F149:I149"/>
    <mergeCell ref="M149:O149"/>
    <mergeCell ref="B146:E146"/>
    <mergeCell ref="F146:I146"/>
    <mergeCell ref="M146:O146"/>
    <mergeCell ref="B147:E147"/>
    <mergeCell ref="F147:I147"/>
    <mergeCell ref="M147:O147"/>
    <mergeCell ref="B144:E144"/>
    <mergeCell ref="F144:I144"/>
    <mergeCell ref="M144:O144"/>
    <mergeCell ref="B145:E145"/>
    <mergeCell ref="F145:I145"/>
    <mergeCell ref="M145:O145"/>
    <mergeCell ref="B142:E142"/>
    <mergeCell ref="F142:I142"/>
    <mergeCell ref="M142:O142"/>
    <mergeCell ref="B143:E143"/>
    <mergeCell ref="F143:I143"/>
    <mergeCell ref="M143:O143"/>
    <mergeCell ref="B140:E140"/>
    <mergeCell ref="F140:I140"/>
    <mergeCell ref="M140:O140"/>
    <mergeCell ref="B141:E141"/>
    <mergeCell ref="F141:I141"/>
    <mergeCell ref="M141:O141"/>
    <mergeCell ref="B138:E138"/>
    <mergeCell ref="F138:I138"/>
    <mergeCell ref="M138:O138"/>
    <mergeCell ref="B139:E139"/>
    <mergeCell ref="F139:I139"/>
    <mergeCell ref="M139:O139"/>
    <mergeCell ref="B136:E136"/>
    <mergeCell ref="F136:I136"/>
    <mergeCell ref="M136:O136"/>
    <mergeCell ref="B137:E137"/>
    <mergeCell ref="F137:I137"/>
    <mergeCell ref="M137:O137"/>
    <mergeCell ref="B134:E134"/>
    <mergeCell ref="F134:I134"/>
    <mergeCell ref="M134:O134"/>
    <mergeCell ref="B135:E135"/>
    <mergeCell ref="F135:I135"/>
    <mergeCell ref="M135:O135"/>
    <mergeCell ref="B132:E132"/>
    <mergeCell ref="F132:I132"/>
    <mergeCell ref="M132:O132"/>
    <mergeCell ref="B133:E133"/>
    <mergeCell ref="F133:I133"/>
    <mergeCell ref="M133:O133"/>
    <mergeCell ref="B130:E130"/>
    <mergeCell ref="F130:I130"/>
    <mergeCell ref="M130:O130"/>
    <mergeCell ref="B131:E131"/>
    <mergeCell ref="F131:I131"/>
    <mergeCell ref="M131:O131"/>
    <mergeCell ref="B128:E128"/>
    <mergeCell ref="F128:I128"/>
    <mergeCell ref="M128:O128"/>
    <mergeCell ref="B129:E129"/>
    <mergeCell ref="F129:I129"/>
    <mergeCell ref="M129:O129"/>
    <mergeCell ref="B126:E126"/>
    <mergeCell ref="F126:I126"/>
    <mergeCell ref="M126:O126"/>
    <mergeCell ref="B127:E127"/>
    <mergeCell ref="F127:I127"/>
    <mergeCell ref="M127:O127"/>
    <mergeCell ref="B124:E124"/>
    <mergeCell ref="F124:I124"/>
    <mergeCell ref="M124:O124"/>
    <mergeCell ref="B125:E125"/>
    <mergeCell ref="F125:I125"/>
    <mergeCell ref="M125:O125"/>
    <mergeCell ref="B122:E122"/>
    <mergeCell ref="F122:I122"/>
    <mergeCell ref="M122:O122"/>
    <mergeCell ref="B123:E123"/>
    <mergeCell ref="F123:I123"/>
    <mergeCell ref="M123:O123"/>
    <mergeCell ref="B120:E120"/>
    <mergeCell ref="F120:I120"/>
    <mergeCell ref="M120:O120"/>
    <mergeCell ref="B121:E121"/>
    <mergeCell ref="F121:I121"/>
    <mergeCell ref="M121:O121"/>
    <mergeCell ref="B118:E118"/>
    <mergeCell ref="F118:I118"/>
    <mergeCell ref="M118:O118"/>
    <mergeCell ref="B119:E119"/>
    <mergeCell ref="F119:I119"/>
    <mergeCell ref="M119:O119"/>
    <mergeCell ref="B116:E116"/>
    <mergeCell ref="F116:I116"/>
    <mergeCell ref="M116:O116"/>
    <mergeCell ref="B117:E117"/>
    <mergeCell ref="F117:I117"/>
    <mergeCell ref="M117:O117"/>
    <mergeCell ref="B114:E114"/>
    <mergeCell ref="F114:I114"/>
    <mergeCell ref="M114:O114"/>
    <mergeCell ref="B115:E115"/>
    <mergeCell ref="F115:I115"/>
    <mergeCell ref="M115:O115"/>
    <mergeCell ref="B112:E112"/>
    <mergeCell ref="F112:I112"/>
    <mergeCell ref="M112:O112"/>
    <mergeCell ref="B113:E113"/>
    <mergeCell ref="F113:I113"/>
    <mergeCell ref="M113:O113"/>
    <mergeCell ref="B110:E110"/>
    <mergeCell ref="F110:I110"/>
    <mergeCell ref="M110:O110"/>
    <mergeCell ref="B111:E111"/>
    <mergeCell ref="F111:I111"/>
    <mergeCell ref="M111:O111"/>
    <mergeCell ref="B108:E108"/>
    <mergeCell ref="F108:I108"/>
    <mergeCell ref="M108:O108"/>
    <mergeCell ref="B109:E109"/>
    <mergeCell ref="F109:I109"/>
    <mergeCell ref="M109:O109"/>
    <mergeCell ref="B106:E106"/>
    <mergeCell ref="F106:I106"/>
    <mergeCell ref="M106:O106"/>
    <mergeCell ref="B107:E107"/>
    <mergeCell ref="F107:I107"/>
    <mergeCell ref="M107:O107"/>
    <mergeCell ref="B104:E104"/>
    <mergeCell ref="F104:I104"/>
    <mergeCell ref="M104:O104"/>
    <mergeCell ref="B105:E105"/>
    <mergeCell ref="F105:I105"/>
    <mergeCell ref="M105:O105"/>
    <mergeCell ref="B102:E102"/>
    <mergeCell ref="F102:I102"/>
    <mergeCell ref="M102:O102"/>
    <mergeCell ref="B103:E103"/>
    <mergeCell ref="F103:I103"/>
    <mergeCell ref="M103:O103"/>
    <mergeCell ref="B100:E100"/>
    <mergeCell ref="F100:I100"/>
    <mergeCell ref="M100:O100"/>
    <mergeCell ref="B101:E101"/>
    <mergeCell ref="F101:I101"/>
    <mergeCell ref="M101:O101"/>
    <mergeCell ref="B98:E98"/>
    <mergeCell ref="F98:I98"/>
    <mergeCell ref="M98:O98"/>
    <mergeCell ref="B99:E99"/>
    <mergeCell ref="F99:I99"/>
    <mergeCell ref="M99:O99"/>
    <mergeCell ref="B96:E96"/>
    <mergeCell ref="F96:I96"/>
    <mergeCell ref="M96:O96"/>
    <mergeCell ref="B97:E97"/>
    <mergeCell ref="F97:I97"/>
    <mergeCell ref="M97:O97"/>
    <mergeCell ref="B94:E94"/>
    <mergeCell ref="F94:I94"/>
    <mergeCell ref="M94:O94"/>
    <mergeCell ref="B95:E95"/>
    <mergeCell ref="F95:I95"/>
    <mergeCell ref="M95:O95"/>
    <mergeCell ref="B92:E92"/>
    <mergeCell ref="F92:I92"/>
    <mergeCell ref="M92:O92"/>
    <mergeCell ref="B93:E93"/>
    <mergeCell ref="F93:I93"/>
    <mergeCell ref="M93:O93"/>
    <mergeCell ref="B90:E90"/>
    <mergeCell ref="F90:I90"/>
    <mergeCell ref="M90:O90"/>
    <mergeCell ref="B91:E91"/>
    <mergeCell ref="F91:I91"/>
    <mergeCell ref="M91:O91"/>
    <mergeCell ref="B88:E88"/>
    <mergeCell ref="F88:I88"/>
    <mergeCell ref="M88:O88"/>
    <mergeCell ref="B89:E89"/>
    <mergeCell ref="F89:I89"/>
    <mergeCell ref="M89:O89"/>
    <mergeCell ref="B86:E86"/>
    <mergeCell ref="F86:I86"/>
    <mergeCell ref="M86:O86"/>
    <mergeCell ref="B87:E87"/>
    <mergeCell ref="F87:I87"/>
    <mergeCell ref="M87:O87"/>
    <mergeCell ref="B84:E84"/>
    <mergeCell ref="F84:I84"/>
    <mergeCell ref="M84:O84"/>
    <mergeCell ref="B85:E85"/>
    <mergeCell ref="F85:I85"/>
    <mergeCell ref="M85:O85"/>
    <mergeCell ref="B82:E82"/>
    <mergeCell ref="F82:I82"/>
    <mergeCell ref="M82:O82"/>
    <mergeCell ref="B83:E83"/>
    <mergeCell ref="F83:I83"/>
    <mergeCell ref="M83:O83"/>
    <mergeCell ref="B80:E80"/>
    <mergeCell ref="F80:I80"/>
    <mergeCell ref="M80:O80"/>
    <mergeCell ref="B81:E81"/>
    <mergeCell ref="F81:I81"/>
    <mergeCell ref="M81:O81"/>
    <mergeCell ref="B78:E78"/>
    <mergeCell ref="F78:I78"/>
    <mergeCell ref="M78:O78"/>
    <mergeCell ref="B79:E79"/>
    <mergeCell ref="F79:I79"/>
    <mergeCell ref="M79:O79"/>
    <mergeCell ref="B76:E76"/>
    <mergeCell ref="F76:I76"/>
    <mergeCell ref="M76:O76"/>
    <mergeCell ref="B77:E77"/>
    <mergeCell ref="F77:I77"/>
    <mergeCell ref="M77:O77"/>
    <mergeCell ref="B74:E74"/>
    <mergeCell ref="F74:I74"/>
    <mergeCell ref="M74:O74"/>
    <mergeCell ref="B75:E75"/>
    <mergeCell ref="F75:I75"/>
    <mergeCell ref="M75:O75"/>
    <mergeCell ref="B72:E72"/>
    <mergeCell ref="F72:I72"/>
    <mergeCell ref="M72:O72"/>
    <mergeCell ref="B73:E73"/>
    <mergeCell ref="F73:I73"/>
    <mergeCell ref="M73:O73"/>
    <mergeCell ref="B70:E70"/>
    <mergeCell ref="F70:I70"/>
    <mergeCell ref="M70:O70"/>
    <mergeCell ref="B71:E71"/>
    <mergeCell ref="F71:I71"/>
    <mergeCell ref="M71:O71"/>
    <mergeCell ref="B68:E68"/>
    <mergeCell ref="F68:I68"/>
    <mergeCell ref="M68:O68"/>
    <mergeCell ref="B69:E69"/>
    <mergeCell ref="F69:I69"/>
    <mergeCell ref="M69:O69"/>
    <mergeCell ref="B66:E66"/>
    <mergeCell ref="F66:I66"/>
    <mergeCell ref="M66:O66"/>
    <mergeCell ref="B67:E67"/>
    <mergeCell ref="F67:I67"/>
    <mergeCell ref="M67:O67"/>
    <mergeCell ref="B64:E64"/>
    <mergeCell ref="F64:I64"/>
    <mergeCell ref="M64:O64"/>
    <mergeCell ref="B65:E65"/>
    <mergeCell ref="F65:I65"/>
    <mergeCell ref="M65:O65"/>
    <mergeCell ref="B62:E62"/>
    <mergeCell ref="F62:I62"/>
    <mergeCell ref="M62:O62"/>
    <mergeCell ref="B63:E63"/>
    <mergeCell ref="F63:I63"/>
    <mergeCell ref="M63:O63"/>
    <mergeCell ref="B60:E60"/>
    <mergeCell ref="F60:I60"/>
    <mergeCell ref="M60:O60"/>
    <mergeCell ref="B61:E61"/>
    <mergeCell ref="F61:I61"/>
    <mergeCell ref="M61:O61"/>
    <mergeCell ref="B58:E58"/>
    <mergeCell ref="F58:I58"/>
    <mergeCell ref="M58:O58"/>
    <mergeCell ref="B59:E59"/>
    <mergeCell ref="F59:I59"/>
    <mergeCell ref="M59:O59"/>
    <mergeCell ref="B56:E56"/>
    <mergeCell ref="F56:I56"/>
    <mergeCell ref="M56:O56"/>
    <mergeCell ref="B57:E57"/>
    <mergeCell ref="F57:I57"/>
    <mergeCell ref="M57:O57"/>
    <mergeCell ref="B54:E54"/>
    <mergeCell ref="F54:I54"/>
    <mergeCell ref="M54:O54"/>
    <mergeCell ref="B55:E55"/>
    <mergeCell ref="F55:I55"/>
    <mergeCell ref="M55:O55"/>
    <mergeCell ref="B52:E52"/>
    <mergeCell ref="F52:I52"/>
    <mergeCell ref="M52:O52"/>
    <mergeCell ref="B53:E53"/>
    <mergeCell ref="F53:I53"/>
    <mergeCell ref="M53:O53"/>
    <mergeCell ref="B50:E50"/>
    <mergeCell ref="F50:I50"/>
    <mergeCell ref="M50:O50"/>
    <mergeCell ref="B51:E51"/>
    <mergeCell ref="F51:I51"/>
    <mergeCell ref="M51:O51"/>
    <mergeCell ref="B48:E48"/>
    <mergeCell ref="F48:I48"/>
    <mergeCell ref="M48:O48"/>
    <mergeCell ref="B49:E49"/>
    <mergeCell ref="F49:I49"/>
    <mergeCell ref="M49:O49"/>
    <mergeCell ref="B46:E46"/>
    <mergeCell ref="F46:I46"/>
    <mergeCell ref="M46:O46"/>
    <mergeCell ref="B47:E47"/>
    <mergeCell ref="F47:I47"/>
    <mergeCell ref="M47:O47"/>
    <mergeCell ref="B44:E44"/>
    <mergeCell ref="F44:I44"/>
    <mergeCell ref="M44:O44"/>
    <mergeCell ref="B45:E45"/>
    <mergeCell ref="F45:I45"/>
    <mergeCell ref="M45:O45"/>
    <mergeCell ref="B42:E42"/>
    <mergeCell ref="F42:I42"/>
    <mergeCell ref="M42:O42"/>
    <mergeCell ref="B43:E43"/>
    <mergeCell ref="F43:I43"/>
    <mergeCell ref="M43:O43"/>
    <mergeCell ref="B40:E40"/>
    <mergeCell ref="F40:I40"/>
    <mergeCell ref="M40:O40"/>
    <mergeCell ref="B41:E41"/>
    <mergeCell ref="F41:I41"/>
    <mergeCell ref="M41:O41"/>
    <mergeCell ref="B38:E38"/>
    <mergeCell ref="F38:I38"/>
    <mergeCell ref="M38:O38"/>
    <mergeCell ref="B39:E39"/>
    <mergeCell ref="F39:I39"/>
    <mergeCell ref="M39:O39"/>
    <mergeCell ref="B36:E36"/>
    <mergeCell ref="F36:I36"/>
    <mergeCell ref="M36:O36"/>
    <mergeCell ref="B37:E37"/>
    <mergeCell ref="F37:I37"/>
    <mergeCell ref="M37:O37"/>
    <mergeCell ref="B34:E34"/>
    <mergeCell ref="F34:I34"/>
    <mergeCell ref="M34:O34"/>
    <mergeCell ref="B35:E35"/>
    <mergeCell ref="F35:I35"/>
    <mergeCell ref="M35:O35"/>
    <mergeCell ref="B32:E32"/>
    <mergeCell ref="F32:I32"/>
    <mergeCell ref="M32:O32"/>
    <mergeCell ref="B33:E33"/>
    <mergeCell ref="F33:I33"/>
    <mergeCell ref="M33:O33"/>
    <mergeCell ref="B30:E30"/>
    <mergeCell ref="F30:I30"/>
    <mergeCell ref="M30:O30"/>
    <mergeCell ref="B31:E31"/>
    <mergeCell ref="F31:I31"/>
    <mergeCell ref="M31:O31"/>
    <mergeCell ref="B28:E28"/>
    <mergeCell ref="F28:I28"/>
    <mergeCell ref="M28:O28"/>
    <mergeCell ref="B29:E29"/>
    <mergeCell ref="F29:I29"/>
    <mergeCell ref="M29:O29"/>
    <mergeCell ref="B26:E26"/>
    <mergeCell ref="F26:I26"/>
    <mergeCell ref="M26:O26"/>
    <mergeCell ref="B27:E27"/>
    <mergeCell ref="F27:I27"/>
    <mergeCell ref="M27:O27"/>
    <mergeCell ref="B24:E24"/>
    <mergeCell ref="F24:I24"/>
    <mergeCell ref="M24:O24"/>
    <mergeCell ref="B25:E25"/>
    <mergeCell ref="F25:I25"/>
    <mergeCell ref="M25:O25"/>
    <mergeCell ref="B22:E22"/>
    <mergeCell ref="F22:I22"/>
    <mergeCell ref="M22:O22"/>
    <mergeCell ref="B23:E23"/>
    <mergeCell ref="F23:I23"/>
    <mergeCell ref="M23:O23"/>
    <mergeCell ref="B20:E20"/>
    <mergeCell ref="F20:I20"/>
    <mergeCell ref="M20:O20"/>
    <mergeCell ref="B21:E21"/>
    <mergeCell ref="F21:I21"/>
    <mergeCell ref="M21:O21"/>
    <mergeCell ref="B18:E18"/>
    <mergeCell ref="F18:I18"/>
    <mergeCell ref="M18:O18"/>
    <mergeCell ref="B19:E19"/>
    <mergeCell ref="F19:I19"/>
    <mergeCell ref="M19:O19"/>
    <mergeCell ref="B16:E16"/>
    <mergeCell ref="F16:I16"/>
    <mergeCell ref="M16:O16"/>
    <mergeCell ref="B17:E17"/>
    <mergeCell ref="F17:I17"/>
    <mergeCell ref="M17:O17"/>
    <mergeCell ref="B14:E14"/>
    <mergeCell ref="F14:I14"/>
    <mergeCell ref="M14:O14"/>
    <mergeCell ref="B15:E15"/>
    <mergeCell ref="F15:I15"/>
    <mergeCell ref="M15:O15"/>
    <mergeCell ref="B12:E12"/>
    <mergeCell ref="F12:I12"/>
    <mergeCell ref="M12:O12"/>
    <mergeCell ref="B13:E13"/>
    <mergeCell ref="F13:I13"/>
    <mergeCell ref="M13:O13"/>
    <mergeCell ref="L8:L9"/>
    <mergeCell ref="M8:O9"/>
    <mergeCell ref="B10:E10"/>
    <mergeCell ref="F10:I10"/>
    <mergeCell ref="M10:O10"/>
    <mergeCell ref="B11:E11"/>
    <mergeCell ref="F11:I11"/>
    <mergeCell ref="M11:O11"/>
    <mergeCell ref="A4:F4"/>
    <mergeCell ref="G4:O4"/>
    <mergeCell ref="A5:F5"/>
    <mergeCell ref="G5:O5"/>
    <mergeCell ref="A6:O7"/>
    <mergeCell ref="A8:A9"/>
    <mergeCell ref="B8:E9"/>
    <mergeCell ref="F8:I9"/>
    <mergeCell ref="J8:J9"/>
    <mergeCell ref="K8:K9"/>
    <mergeCell ref="A1:O1"/>
    <mergeCell ref="A2:B2"/>
    <mergeCell ref="C2:F2"/>
    <mergeCell ref="G2:L2"/>
    <mergeCell ref="N2:O2"/>
    <mergeCell ref="A3:F3"/>
    <mergeCell ref="G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Движимое имущество</vt:lpstr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MuravevaLP</dc:creator>
  <cp:lastModifiedBy>KIOSAMV1</cp:lastModifiedBy>
  <dcterms:created xsi:type="dcterms:W3CDTF">2021-04-08T10:50:36Z</dcterms:created>
  <dcterms:modified xsi:type="dcterms:W3CDTF">2021-04-08T12:41:52Z</dcterms:modified>
</cp:coreProperties>
</file>